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" yWindow="48" windowWidth="20100" windowHeight="9000"/>
  </bookViews>
  <sheets>
    <sheet name="goodreads_library_export" sheetId="1" r:id="rId1"/>
  </sheets>
  <calcPr calcId="0"/>
</workbook>
</file>

<file path=xl/calcChain.xml><?xml version="1.0" encoding="utf-8"?>
<calcChain xmlns="http://schemas.openxmlformats.org/spreadsheetml/2006/main">
  <c r="F2" i="1" l="1"/>
  <c r="G2" i="1"/>
  <c r="F3" i="1"/>
  <c r="G3" i="1"/>
  <c r="F4" i="1"/>
  <c r="G4" i="1"/>
  <c r="F5" i="1"/>
  <c r="G5" i="1"/>
  <c r="F6" i="1"/>
  <c r="G6" i="1"/>
  <c r="F7" i="1"/>
  <c r="G7" i="1"/>
  <c r="F8" i="1"/>
  <c r="G8" i="1"/>
  <c r="F9" i="1"/>
  <c r="G9" i="1"/>
  <c r="F10" i="1"/>
  <c r="G10" i="1"/>
  <c r="F11" i="1"/>
  <c r="G11" i="1"/>
  <c r="F12" i="1"/>
  <c r="G12" i="1"/>
  <c r="F13" i="1"/>
  <c r="G13" i="1"/>
  <c r="F14" i="1"/>
  <c r="G14" i="1"/>
  <c r="F15" i="1"/>
  <c r="G15" i="1"/>
  <c r="F16" i="1"/>
  <c r="G16" i="1"/>
  <c r="F17" i="1"/>
  <c r="G17" i="1"/>
  <c r="F18" i="1"/>
  <c r="G18" i="1"/>
  <c r="F19" i="1"/>
  <c r="G19" i="1"/>
  <c r="F20" i="1"/>
  <c r="G20" i="1"/>
  <c r="F21" i="1"/>
  <c r="G21" i="1"/>
  <c r="F22" i="1"/>
  <c r="G22" i="1"/>
  <c r="F23" i="1"/>
  <c r="G23" i="1"/>
  <c r="F24" i="1"/>
  <c r="G24" i="1"/>
  <c r="F25" i="1"/>
  <c r="G25" i="1"/>
  <c r="F26" i="1"/>
  <c r="G26" i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34" i="1"/>
  <c r="G34" i="1"/>
  <c r="F35" i="1"/>
  <c r="G35" i="1"/>
  <c r="F36" i="1"/>
  <c r="G36" i="1"/>
  <c r="F37" i="1"/>
  <c r="G37" i="1"/>
  <c r="F38" i="1"/>
  <c r="G38" i="1"/>
  <c r="F39" i="1"/>
  <c r="G39" i="1"/>
  <c r="F40" i="1"/>
  <c r="G40" i="1"/>
  <c r="F41" i="1"/>
  <c r="G41" i="1"/>
  <c r="F42" i="1"/>
  <c r="G42" i="1"/>
  <c r="F43" i="1"/>
  <c r="G43" i="1"/>
  <c r="F44" i="1"/>
  <c r="G44" i="1"/>
  <c r="F45" i="1"/>
  <c r="G45" i="1"/>
  <c r="F46" i="1"/>
  <c r="G46" i="1"/>
  <c r="F47" i="1"/>
  <c r="G47" i="1"/>
  <c r="F48" i="1"/>
  <c r="G48" i="1"/>
  <c r="F49" i="1"/>
  <c r="G49" i="1"/>
  <c r="F50" i="1"/>
  <c r="G50" i="1"/>
  <c r="F51" i="1"/>
  <c r="G51" i="1"/>
  <c r="F52" i="1"/>
  <c r="G52" i="1"/>
  <c r="F53" i="1"/>
  <c r="G53" i="1"/>
  <c r="F54" i="1"/>
  <c r="G54" i="1"/>
  <c r="F55" i="1"/>
  <c r="G55" i="1"/>
  <c r="F56" i="1"/>
  <c r="G56" i="1"/>
  <c r="F57" i="1"/>
  <c r="G57" i="1"/>
  <c r="F58" i="1"/>
  <c r="G58" i="1"/>
  <c r="F59" i="1"/>
  <c r="G59" i="1"/>
  <c r="F60" i="1"/>
  <c r="G60" i="1"/>
  <c r="F61" i="1"/>
  <c r="G61" i="1"/>
  <c r="F62" i="1"/>
  <c r="G62" i="1"/>
  <c r="F63" i="1"/>
  <c r="G63" i="1"/>
  <c r="F64" i="1"/>
  <c r="G64" i="1"/>
  <c r="F65" i="1"/>
  <c r="G65" i="1"/>
  <c r="F66" i="1"/>
  <c r="G66" i="1"/>
  <c r="F67" i="1"/>
  <c r="G67" i="1"/>
  <c r="F68" i="1"/>
  <c r="G68" i="1"/>
  <c r="F69" i="1"/>
  <c r="G69" i="1"/>
  <c r="F70" i="1"/>
  <c r="G70" i="1"/>
  <c r="F71" i="1"/>
  <c r="G71" i="1"/>
  <c r="F72" i="1"/>
  <c r="G72" i="1"/>
  <c r="F73" i="1"/>
  <c r="G73" i="1"/>
  <c r="F74" i="1"/>
  <c r="G74" i="1"/>
  <c r="F75" i="1"/>
  <c r="G75" i="1"/>
  <c r="F76" i="1"/>
  <c r="G76" i="1"/>
  <c r="F77" i="1"/>
  <c r="G77" i="1"/>
  <c r="F78" i="1"/>
  <c r="G78" i="1"/>
  <c r="F79" i="1"/>
  <c r="G79" i="1"/>
  <c r="F80" i="1"/>
  <c r="G80" i="1"/>
  <c r="F81" i="1"/>
  <c r="G81" i="1"/>
  <c r="F82" i="1"/>
  <c r="G82" i="1"/>
  <c r="F83" i="1"/>
  <c r="G83" i="1"/>
  <c r="F84" i="1"/>
  <c r="G84" i="1"/>
  <c r="F85" i="1"/>
  <c r="G85" i="1"/>
  <c r="F86" i="1"/>
  <c r="G86" i="1"/>
  <c r="F87" i="1"/>
  <c r="G87" i="1"/>
  <c r="F88" i="1"/>
  <c r="G88" i="1"/>
  <c r="F89" i="1"/>
  <c r="G89" i="1"/>
  <c r="F90" i="1"/>
  <c r="G90" i="1"/>
  <c r="F91" i="1"/>
  <c r="G91" i="1"/>
  <c r="F92" i="1"/>
  <c r="G92" i="1"/>
  <c r="F93" i="1"/>
  <c r="G93" i="1"/>
  <c r="F94" i="1"/>
  <c r="G94" i="1"/>
  <c r="F95" i="1"/>
  <c r="G95" i="1"/>
  <c r="F96" i="1"/>
  <c r="G96" i="1"/>
  <c r="F97" i="1"/>
  <c r="G97" i="1"/>
  <c r="F98" i="1"/>
  <c r="G98" i="1"/>
  <c r="F99" i="1"/>
  <c r="G99" i="1"/>
  <c r="F100" i="1"/>
  <c r="G100" i="1"/>
  <c r="F101" i="1"/>
  <c r="G101" i="1"/>
  <c r="F102" i="1"/>
  <c r="G102" i="1"/>
  <c r="F103" i="1"/>
  <c r="G103" i="1"/>
  <c r="F104" i="1"/>
  <c r="G104" i="1"/>
  <c r="F105" i="1"/>
  <c r="G105" i="1"/>
  <c r="F106" i="1"/>
  <c r="G106" i="1"/>
  <c r="F107" i="1"/>
  <c r="G107" i="1"/>
  <c r="F108" i="1"/>
  <c r="G108" i="1"/>
  <c r="F109" i="1"/>
  <c r="G109" i="1"/>
  <c r="F110" i="1"/>
  <c r="G110" i="1"/>
  <c r="F111" i="1"/>
  <c r="G111" i="1"/>
  <c r="F112" i="1"/>
  <c r="G112" i="1"/>
  <c r="F113" i="1"/>
  <c r="G113" i="1"/>
  <c r="F114" i="1"/>
  <c r="G114" i="1"/>
  <c r="F115" i="1"/>
  <c r="G115" i="1"/>
  <c r="F116" i="1"/>
  <c r="G116" i="1"/>
  <c r="F117" i="1"/>
  <c r="G117" i="1"/>
  <c r="F118" i="1"/>
  <c r="G118" i="1"/>
  <c r="F119" i="1"/>
  <c r="G119" i="1"/>
  <c r="F120" i="1"/>
  <c r="G120" i="1"/>
  <c r="F121" i="1"/>
  <c r="G121" i="1"/>
  <c r="F122" i="1"/>
  <c r="G122" i="1"/>
  <c r="F123" i="1"/>
  <c r="G123" i="1"/>
  <c r="F124" i="1"/>
  <c r="G124" i="1"/>
  <c r="F125" i="1"/>
  <c r="G125" i="1"/>
  <c r="F126" i="1"/>
  <c r="G126" i="1"/>
  <c r="F127" i="1"/>
  <c r="G127" i="1"/>
  <c r="F128" i="1"/>
  <c r="G128" i="1"/>
  <c r="F129" i="1"/>
  <c r="G129" i="1"/>
  <c r="F130" i="1"/>
  <c r="G130" i="1"/>
  <c r="F131" i="1"/>
  <c r="G131" i="1"/>
  <c r="F132" i="1"/>
  <c r="G132" i="1"/>
  <c r="F133" i="1"/>
  <c r="G133" i="1"/>
  <c r="F134" i="1"/>
  <c r="G134" i="1"/>
  <c r="F135" i="1"/>
  <c r="G135" i="1"/>
  <c r="F136" i="1"/>
  <c r="G136" i="1"/>
  <c r="F137" i="1"/>
  <c r="G137" i="1"/>
  <c r="F138" i="1"/>
  <c r="G138" i="1"/>
  <c r="F139" i="1"/>
  <c r="G139" i="1"/>
  <c r="F140" i="1"/>
  <c r="G140" i="1"/>
  <c r="F141" i="1"/>
  <c r="G141" i="1"/>
  <c r="F142" i="1"/>
  <c r="G142" i="1"/>
  <c r="F143" i="1"/>
  <c r="G143" i="1"/>
  <c r="F144" i="1"/>
  <c r="G144" i="1"/>
  <c r="F145" i="1"/>
  <c r="G145" i="1"/>
  <c r="F146" i="1"/>
  <c r="G146" i="1"/>
  <c r="F147" i="1"/>
  <c r="G147" i="1"/>
  <c r="F148" i="1"/>
  <c r="G148" i="1"/>
  <c r="F149" i="1"/>
  <c r="G149" i="1"/>
  <c r="F150" i="1"/>
  <c r="G150" i="1"/>
  <c r="F151" i="1"/>
  <c r="G151" i="1"/>
  <c r="F152" i="1"/>
  <c r="G152" i="1"/>
  <c r="F153" i="1"/>
  <c r="G153" i="1"/>
  <c r="F154" i="1"/>
  <c r="G154" i="1"/>
  <c r="F155" i="1"/>
  <c r="G155" i="1"/>
  <c r="F156" i="1"/>
  <c r="G156" i="1"/>
  <c r="F157" i="1"/>
  <c r="G157" i="1"/>
  <c r="F158" i="1"/>
  <c r="G158" i="1"/>
  <c r="F159" i="1"/>
  <c r="G159" i="1"/>
  <c r="F160" i="1"/>
  <c r="G160" i="1"/>
  <c r="F161" i="1"/>
  <c r="G161" i="1"/>
  <c r="F162" i="1"/>
  <c r="G162" i="1"/>
  <c r="F163" i="1"/>
  <c r="G163" i="1"/>
  <c r="F164" i="1"/>
  <c r="G164" i="1"/>
  <c r="F165" i="1"/>
  <c r="G165" i="1"/>
  <c r="F166" i="1"/>
  <c r="G166" i="1"/>
  <c r="F167" i="1"/>
  <c r="G167" i="1"/>
  <c r="F168" i="1"/>
  <c r="G168" i="1"/>
  <c r="F169" i="1"/>
  <c r="G169" i="1"/>
  <c r="F170" i="1"/>
  <c r="G170" i="1"/>
  <c r="F171" i="1"/>
  <c r="G171" i="1"/>
  <c r="F172" i="1"/>
  <c r="G172" i="1"/>
  <c r="F173" i="1"/>
  <c r="G173" i="1"/>
  <c r="F174" i="1"/>
  <c r="G174" i="1"/>
  <c r="F175" i="1"/>
  <c r="G175" i="1"/>
  <c r="F176" i="1"/>
  <c r="G176" i="1"/>
  <c r="F177" i="1"/>
  <c r="G177" i="1"/>
  <c r="F178" i="1"/>
  <c r="G178" i="1"/>
  <c r="F179" i="1"/>
  <c r="G179" i="1"/>
  <c r="F180" i="1"/>
  <c r="G180" i="1"/>
  <c r="F181" i="1"/>
  <c r="G181" i="1"/>
  <c r="F182" i="1"/>
  <c r="G182" i="1"/>
  <c r="F183" i="1"/>
  <c r="G183" i="1"/>
  <c r="F184" i="1"/>
  <c r="G184" i="1"/>
  <c r="F185" i="1"/>
  <c r="G185" i="1"/>
  <c r="F186" i="1"/>
  <c r="G186" i="1"/>
  <c r="F187" i="1"/>
  <c r="G187" i="1"/>
  <c r="F188" i="1"/>
  <c r="G188" i="1"/>
  <c r="F189" i="1"/>
  <c r="G189" i="1"/>
  <c r="F190" i="1"/>
  <c r="G190" i="1"/>
  <c r="F191" i="1"/>
  <c r="G191" i="1"/>
  <c r="F192" i="1"/>
  <c r="G192" i="1"/>
  <c r="F193" i="1"/>
  <c r="G193" i="1"/>
  <c r="F194" i="1"/>
  <c r="G194" i="1"/>
  <c r="F195" i="1"/>
  <c r="G195" i="1"/>
  <c r="F196" i="1"/>
  <c r="G196" i="1"/>
  <c r="F197" i="1"/>
  <c r="G197" i="1"/>
  <c r="F198" i="1"/>
  <c r="G198" i="1"/>
  <c r="F199" i="1"/>
  <c r="G199" i="1"/>
  <c r="F200" i="1"/>
  <c r="G200" i="1"/>
  <c r="F201" i="1"/>
  <c r="G201" i="1"/>
  <c r="F202" i="1"/>
  <c r="G202" i="1"/>
  <c r="F203" i="1"/>
  <c r="G203" i="1"/>
  <c r="F204" i="1"/>
  <c r="G204" i="1"/>
  <c r="F205" i="1"/>
  <c r="G205" i="1"/>
  <c r="F206" i="1"/>
  <c r="G206" i="1"/>
  <c r="F207" i="1"/>
  <c r="G207" i="1"/>
  <c r="F208" i="1"/>
  <c r="G208" i="1"/>
  <c r="F209" i="1"/>
  <c r="G209" i="1"/>
  <c r="F210" i="1"/>
  <c r="G210" i="1"/>
  <c r="F211" i="1"/>
  <c r="G211" i="1"/>
  <c r="F212" i="1"/>
  <c r="G212" i="1"/>
  <c r="F213" i="1"/>
  <c r="G213" i="1"/>
  <c r="F214" i="1"/>
  <c r="G214" i="1"/>
  <c r="F215" i="1"/>
  <c r="G215" i="1"/>
  <c r="F216" i="1"/>
  <c r="G216" i="1"/>
  <c r="F217" i="1"/>
  <c r="G217" i="1"/>
  <c r="F218" i="1"/>
  <c r="G218" i="1"/>
  <c r="F219" i="1"/>
  <c r="G219" i="1"/>
  <c r="F220" i="1"/>
  <c r="G220" i="1"/>
  <c r="F221" i="1"/>
  <c r="G221" i="1"/>
  <c r="F222" i="1"/>
  <c r="G222" i="1"/>
  <c r="F223" i="1"/>
  <c r="G223" i="1"/>
  <c r="F224" i="1"/>
  <c r="G224" i="1"/>
  <c r="F225" i="1"/>
  <c r="G225" i="1"/>
  <c r="F226" i="1"/>
  <c r="G226" i="1"/>
  <c r="F227" i="1"/>
  <c r="G227" i="1"/>
  <c r="F228" i="1"/>
  <c r="G228" i="1"/>
  <c r="F229" i="1"/>
  <c r="G229" i="1"/>
  <c r="F230" i="1"/>
  <c r="G230" i="1"/>
  <c r="F231" i="1"/>
  <c r="G231" i="1"/>
  <c r="F232" i="1"/>
  <c r="G232" i="1"/>
  <c r="F233" i="1"/>
  <c r="G233" i="1"/>
  <c r="F234" i="1"/>
  <c r="G234" i="1"/>
  <c r="F235" i="1"/>
  <c r="G235" i="1"/>
  <c r="F236" i="1"/>
  <c r="G236" i="1"/>
  <c r="F237" i="1"/>
  <c r="G237" i="1"/>
  <c r="F238" i="1"/>
  <c r="G238" i="1"/>
</calcChain>
</file>

<file path=xl/sharedStrings.xml><?xml version="1.0" encoding="utf-8"?>
<sst xmlns="http://schemas.openxmlformats.org/spreadsheetml/2006/main" count="1564" uniqueCount="823">
  <si>
    <t>Book Id</t>
  </si>
  <si>
    <t>Title</t>
  </si>
  <si>
    <t>Author</t>
  </si>
  <si>
    <t>Author l-f</t>
  </si>
  <si>
    <t>Additional Authors</t>
  </si>
  <si>
    <t>ISBN</t>
  </si>
  <si>
    <t>ISBN13</t>
  </si>
  <si>
    <t>My Rating</t>
  </si>
  <si>
    <t>Average Rating</t>
  </si>
  <si>
    <t>Publisher</t>
  </si>
  <si>
    <t>Binding</t>
  </si>
  <si>
    <t>Number of Pages</t>
  </si>
  <si>
    <t>Year Published</t>
  </si>
  <si>
    <t>Original Publication Year</t>
  </si>
  <si>
    <t>Date Read</t>
  </si>
  <si>
    <t>Date Added</t>
  </si>
  <si>
    <t>Bookshelves</t>
  </si>
  <si>
    <t>Bookshelves with positions</t>
  </si>
  <si>
    <t>Exclusive Shelf</t>
  </si>
  <si>
    <t>My Review</t>
  </si>
  <si>
    <t>Spoiler</t>
  </si>
  <si>
    <t>Private Notes</t>
  </si>
  <si>
    <t>Read Count</t>
  </si>
  <si>
    <t>Recommended For</t>
  </si>
  <si>
    <t>Recommended By</t>
  </si>
  <si>
    <t>Owned Copies</t>
  </si>
  <si>
    <t>Original Purchase Date</t>
  </si>
  <si>
    <t>Original Purchase Location</t>
  </si>
  <si>
    <t>Condition</t>
  </si>
  <si>
    <t>Condition Description</t>
  </si>
  <si>
    <t>BCID</t>
  </si>
  <si>
    <t>Dirty Snow</t>
  </si>
  <si>
    <t>Georges Simenon</t>
  </si>
  <si>
    <t>Simenon, Georges</t>
  </si>
  <si>
    <t>Marc Romano, William T. Vollmann</t>
  </si>
  <si>
    <t>NYRB Classics</t>
  </si>
  <si>
    <t>Paperback</t>
  </si>
  <si>
    <t>to-read</t>
  </si>
  <si>
    <t>to-read (#51)</t>
  </si>
  <si>
    <t>Stalin's Englishman: The Lives of Guy Burgess</t>
  </si>
  <si>
    <t>Andrew Lownie</t>
  </si>
  <si>
    <t>Lownie, Andrew</t>
  </si>
  <si>
    <t>Hodder &amp; Stoughton</t>
  </si>
  <si>
    <t>to-read (#50)</t>
  </si>
  <si>
    <t>Once Upon a Time in Russia: The Rise of the Oligarchsâ€”A True Story of Ambition, Wealth, Betrayal, and Murder</t>
  </si>
  <si>
    <t>Ben Mezrich</t>
  </si>
  <si>
    <t>Mezrich, Ben</t>
  </si>
  <si>
    <t>Atria Books</t>
  </si>
  <si>
    <t>Hardcover</t>
  </si>
  <si>
    <t>to-read (#49)</t>
  </si>
  <si>
    <t>The Lion and the Rose, Book One: William Rising</t>
  </si>
  <si>
    <t>Hilary Rhodes</t>
  </si>
  <si>
    <t>Rhodes, Hilary</t>
  </si>
  <si>
    <t>Kindle Edition</t>
  </si>
  <si>
    <t>to-read (#48)</t>
  </si>
  <si>
    <t>The Six Wives of Henry VIII</t>
  </si>
  <si>
    <t>Alison Weir</t>
  </si>
  <si>
    <t>Weir, Alison</t>
  </si>
  <si>
    <t>Grove Press</t>
  </si>
  <si>
    <t>to-read (#47)</t>
  </si>
  <si>
    <t>A Place of Greater Safety</t>
  </si>
  <si>
    <t>Hilary Mantel</t>
  </si>
  <si>
    <t>Mantel, Hilary</t>
  </si>
  <si>
    <t>Picador</t>
  </si>
  <si>
    <t>to-read (#46)</t>
  </si>
  <si>
    <t>An Expert in Murder (Josephine Tey, #1)</t>
  </si>
  <si>
    <t>Nicola Upson</t>
  </si>
  <si>
    <t>Upson, Nicola</t>
  </si>
  <si>
    <t>Faber &amp; Faber</t>
  </si>
  <si>
    <t>to-read (#45)</t>
  </si>
  <si>
    <t>Seasonal Suicide Notes: My Life As It Is Lived</t>
  </si>
  <si>
    <t>Lewis Roger</t>
  </si>
  <si>
    <t>Roger, Lewis</t>
  </si>
  <si>
    <t>Short Books</t>
  </si>
  <si>
    <t>to-read (#44)</t>
  </si>
  <si>
    <t>All That I Am</t>
  </si>
  <si>
    <t>Anna Funder</t>
  </si>
  <si>
    <t>Funder, Anna</t>
  </si>
  <si>
    <t>HarperTorch</t>
  </si>
  <si>
    <t>to-read (#43)</t>
  </si>
  <si>
    <t>Forensics: What Bugs, Burns, Prints, DNA and More Tell Us About Crime</t>
  </si>
  <si>
    <t>Val McDermid</t>
  </si>
  <si>
    <t>McDermid, Val</t>
  </si>
  <si>
    <t>to-read (#42)</t>
  </si>
  <si>
    <t>The Little Red Chairs</t>
  </si>
  <si>
    <t>Edna O'Brien</t>
  </si>
  <si>
    <t>O'Brien, Edna</t>
  </si>
  <si>
    <t>Little Brown and Company</t>
  </si>
  <si>
    <t>to-read (#41)</t>
  </si>
  <si>
    <t>William Blake, 1757-1827: A Man Without a Mask (Pelican)</t>
  </si>
  <si>
    <t>Jacob Bronowski</t>
  </si>
  <si>
    <t>Bronowski, Jacob</t>
  </si>
  <si>
    <t>Penguin Books Ltd</t>
  </si>
  <si>
    <t>to-read (#40)</t>
  </si>
  <si>
    <t>The Western Intellectual Tradition: From Leonardo to Hegel</t>
  </si>
  <si>
    <t>Bruce Mazlish</t>
  </si>
  <si>
    <t>Harper Perennial</t>
  </si>
  <si>
    <t>to-read (#39)</t>
  </si>
  <si>
    <t>The Wind-Up Bird Chronicle</t>
  </si>
  <si>
    <t>Haruki Murakami</t>
  </si>
  <si>
    <t>Murakami, Haruki</t>
  </si>
  <si>
    <t>Jay Rubin</t>
  </si>
  <si>
    <t>Knopf</t>
  </si>
  <si>
    <t>to-read (#38)</t>
  </si>
  <si>
    <t>IQ 83</t>
  </si>
  <si>
    <t>Arthur Herzog III</t>
  </si>
  <si>
    <t>III, Arthur Herzog</t>
  </si>
  <si>
    <t>iUniverse</t>
  </si>
  <si>
    <t>to-read (#37)</t>
  </si>
  <si>
    <t>Colorless Tsukuru Tazaki and His Years of Pilgrimage</t>
  </si>
  <si>
    <t>Philip Gabriel</t>
  </si>
  <si>
    <t>Knopf Publishing Group</t>
  </si>
  <si>
    <t>to-read (#36)</t>
  </si>
  <si>
    <t>The Strange Library</t>
  </si>
  <si>
    <t>Ted Goossen</t>
  </si>
  <si>
    <t>to-read (#35)</t>
  </si>
  <si>
    <t>The Lost Colony of the Templars: Verrazano's Secret Mission to America</t>
  </si>
  <si>
    <t>Steven Sora</t>
  </si>
  <si>
    <t>Sora, Steven</t>
  </si>
  <si>
    <t>Destiny Books</t>
  </si>
  <si>
    <t>to-read (#34)</t>
  </si>
  <si>
    <t>The Lost Treasure of the Knights Templar: Solving the Oak Island Mystery</t>
  </si>
  <si>
    <t>to-read (#33)</t>
  </si>
  <si>
    <t>Treasures of Heaven: Relics from Noah's Ark to the Shroud of Turin</t>
  </si>
  <si>
    <t>John Wiley &amp; Sons</t>
  </si>
  <si>
    <t>to-read (#32)</t>
  </si>
  <si>
    <t>Nothing is True and Everything is Possible: Adventures in Modern Russia</t>
  </si>
  <si>
    <t>Peter Pomerantsev</t>
  </si>
  <si>
    <t>Pomerantsev, Peter</t>
  </si>
  <si>
    <t>to-read (#31)</t>
  </si>
  <si>
    <t>Nothing Is True and Everything Is Possible: The Surreal Heart of the New Russia</t>
  </si>
  <si>
    <t>PublicAffairs</t>
  </si>
  <si>
    <t>to-read (#30)</t>
  </si>
  <si>
    <t>Alone Together: Why We Expect More from Technology and Less from Each Other</t>
  </si>
  <si>
    <t>Sherry Turkle</t>
  </si>
  <si>
    <t>Turkle, Sherry</t>
  </si>
  <si>
    <t>Basic Books</t>
  </si>
  <si>
    <t>to-read (#29)</t>
  </si>
  <si>
    <t>Is Google Making Us Stupid?</t>
  </si>
  <si>
    <t>Nicholas Carr</t>
  </si>
  <si>
    <t>Carr, Nicholas</t>
  </si>
  <si>
    <t>The Rough Type Press</t>
  </si>
  <si>
    <t>to-read (#28)</t>
  </si>
  <si>
    <t>Oulipo Laboratory</t>
  </si>
  <si>
    <t>Raymond Queneau</t>
  </si>
  <si>
    <t>Queneau, Raymond</t>
  </si>
  <si>
    <t>Italo Calvino, Paul Fournel, Claude Berge, Jacques Jouet, FranÃ§ois Le Lionnais, Harry Mathews, Warren Motte Jr., Iain White, Alastair Brotchie</t>
  </si>
  <si>
    <t>Serpent's Tail</t>
  </si>
  <si>
    <t>to-read (#27)</t>
  </si>
  <si>
    <t>53 jours</t>
  </si>
  <si>
    <t>Georges Perec</t>
  </si>
  <si>
    <t>Perec, Georges</t>
  </si>
  <si>
    <t>Jacques Roubaud, Harry Mathews, Gerges Peree</t>
  </si>
  <si>
    <t>Gallimard Education</t>
  </si>
  <si>
    <t>to-read (#26)</t>
  </si>
  <si>
    <t>Life: A User's Manual</t>
  </si>
  <si>
    <t>David Bellos</t>
  </si>
  <si>
    <t>David R. Godine, Publisher</t>
  </si>
  <si>
    <t>to-read (#25)</t>
  </si>
  <si>
    <t>The Wages of Destruction: The Making and Breaking of the Nazi Economy</t>
  </si>
  <si>
    <t>Adam Tooze</t>
  </si>
  <si>
    <t>Tooze, Adam</t>
  </si>
  <si>
    <t>Viking Adult</t>
  </si>
  <si>
    <t>to-read (#24)</t>
  </si>
  <si>
    <t>Dropped Names: Famous Men and Women As I Knew Them</t>
  </si>
  <si>
    <t>Frank Langella</t>
  </si>
  <si>
    <t>Langella, Frank</t>
  </si>
  <si>
    <t>Harper</t>
  </si>
  <si>
    <t>to-read (#23)</t>
  </si>
  <si>
    <t>Born Brilliant: The Life of Kenneth Williams</t>
  </si>
  <si>
    <t>Christopher Stevens</t>
  </si>
  <si>
    <t>Stevens, Christopher</t>
  </si>
  <si>
    <t>John Murray Publishers</t>
  </si>
  <si>
    <t>to-read (#22)</t>
  </si>
  <si>
    <t>Kenneth Williams Unseen: The Private Notes, Scripts and Photographs</t>
  </si>
  <si>
    <t>Wes Butters</t>
  </si>
  <si>
    <t>Butters, Wes</t>
  </si>
  <si>
    <t>Russell Davies, Butters Wesley</t>
  </si>
  <si>
    <t>HarperCollins UK</t>
  </si>
  <si>
    <t>to-read (#21)</t>
  </si>
  <si>
    <t>The Deluge: The Great War, America and the Remaking of the Global Order, 1916-1931</t>
  </si>
  <si>
    <t>Viking</t>
  </si>
  <si>
    <t>to-read (#20)</t>
  </si>
  <si>
    <t>Man Alive: A True Story of Violence, Forgiveness and Becoming a Man</t>
  </si>
  <si>
    <t>Thomas Page McBee</t>
  </si>
  <si>
    <t>McBee, Thomas Page</t>
  </si>
  <si>
    <t>City Lights Publishers</t>
  </si>
  <si>
    <t>to-read (#19)</t>
  </si>
  <si>
    <t>Royte Pomerantsen: Or How to Laugh in Yiddish</t>
  </si>
  <si>
    <t>Immanuel Olsvanger</t>
  </si>
  <si>
    <t>Olsvanger, Immanuel</t>
  </si>
  <si>
    <t>Olsvanger</t>
  </si>
  <si>
    <t>Schocken</t>
  </si>
  <si>
    <t>read</t>
  </si>
  <si>
    <t>Sea of Faith: Islam and Christianity in the Medieval Mediterranean World</t>
  </si>
  <si>
    <t>Stephen O'Shea</t>
  </si>
  <si>
    <t>O'Shea, Stephen</t>
  </si>
  <si>
    <t>Walker Books</t>
  </si>
  <si>
    <t>The Aeneid</t>
  </si>
  <si>
    <t>Virgil</t>
  </si>
  <si>
    <t>Virgil, Virgil</t>
  </si>
  <si>
    <t>Robert Fagles, Bernard Knox</t>
  </si>
  <si>
    <t>The Dutchman (Dutchman Historical Mystery, #1)</t>
  </si>
  <si>
    <t>Maan Meyers</t>
  </si>
  <si>
    <t>Meyers, Maan</t>
  </si>
  <si>
    <t>Replica Books</t>
  </si>
  <si>
    <t>The Dutchman's Dilemma (Dutchman Historical Mystery, #4)</t>
  </si>
  <si>
    <t>Murder Is No Mitzvah: Short Mysteries about Jewish Occasions</t>
  </si>
  <si>
    <t>Abigail Browning</t>
  </si>
  <si>
    <t>Browning, Abigail</t>
  </si>
  <si>
    <t>Minotaur Books</t>
  </si>
  <si>
    <t>A Whole New Mind: Why Right-Brainers Will Rule the Future</t>
  </si>
  <si>
    <t>Daniel H. Pink</t>
  </si>
  <si>
    <t>Pink, Daniel H.</t>
  </si>
  <si>
    <t>Riverhead Books</t>
  </si>
  <si>
    <t>An Eye for an Eye</t>
  </si>
  <si>
    <t>Joseph Telushkin</t>
  </si>
  <si>
    <t>Telushkin, Joseph</t>
  </si>
  <si>
    <t>Toby Press</t>
  </si>
  <si>
    <t>Criminal Kabbalah: An Intriguing Anthology of Jewish Mystery and Detective Fiction</t>
  </si>
  <si>
    <t>Lawrence W. Raphael</t>
  </si>
  <si>
    <t>Raphael, Lawrence W.</t>
  </si>
  <si>
    <t>Laurie R. King</t>
  </si>
  <si>
    <t>Jewish Lights Publishing</t>
  </si>
  <si>
    <t>Mystery Midrash: An Anthology of Jewish Mystery &amp; Detective Fiction</t>
  </si>
  <si>
    <t>Musicophilia: Tales of Music and the Brain</t>
  </si>
  <si>
    <t>Oliver Sacks</t>
  </si>
  <si>
    <t>Sacks, Oliver</t>
  </si>
  <si>
    <t>God Without Religion: Questioning Centuries of Accepted Truths</t>
  </si>
  <si>
    <t>Sankara Saranam</t>
  </si>
  <si>
    <t>Saranam, Sankara</t>
  </si>
  <si>
    <t>Arun Gandhi</t>
  </si>
  <si>
    <t>Pranayama Institute</t>
  </si>
  <si>
    <t>Lucid Living: A Book You Can Read in an Hour That Will Turn Your World Inside Out</t>
  </si>
  <si>
    <t>Timothy Freke</t>
  </si>
  <si>
    <t>Freke, Timothy</t>
  </si>
  <si>
    <t>Jeanne Simonelli</t>
  </si>
  <si>
    <t>Gil Books</t>
  </si>
  <si>
    <t>The Great Escape: Nine Jews Who Fled Hitler and Changed the World</t>
  </si>
  <si>
    <t>Kati Marton</t>
  </si>
  <si>
    <t>Marton, Kati</t>
  </si>
  <si>
    <t>Simon &amp; Schuster</t>
  </si>
  <si>
    <t>God: A Biography</t>
  </si>
  <si>
    <t>Jack Miles</t>
  </si>
  <si>
    <t>Miles, Jack</t>
  </si>
  <si>
    <t>Vintage</t>
  </si>
  <si>
    <t>The Origin of Satan: How Christians Demonized Jews, Pagans and Heretics</t>
  </si>
  <si>
    <t>Elaine Pagels</t>
  </si>
  <si>
    <t>Pagels, Elaine</t>
  </si>
  <si>
    <t>This Is Your Brain on Music: The Science of a Human Obsession</t>
  </si>
  <si>
    <t>Daniel J. Levitin</t>
  </si>
  <si>
    <t>Levitin, Daniel J.</t>
  </si>
  <si>
    <t>Dutton</t>
  </si>
  <si>
    <t>Shakespeare the Thinker</t>
  </si>
  <si>
    <t>A.D. Nuttall</t>
  </si>
  <si>
    <t>Nuttall, A.D.</t>
  </si>
  <si>
    <t>Yale University Press</t>
  </si>
  <si>
    <t>Human Smoke: The Beginnings of World War II, the End of Civilization</t>
  </si>
  <si>
    <t>Nicholson Baker</t>
  </si>
  <si>
    <t>Baker, Nicholson</t>
  </si>
  <si>
    <t>USA TODAYÂ® Movie Acrostics</t>
  </si>
  <si>
    <t>Peter Scher</t>
  </si>
  <si>
    <t>Scher, Peter</t>
  </si>
  <si>
    <t>Sterling</t>
  </si>
  <si>
    <t>Spiral-bound</t>
  </si>
  <si>
    <t>Exceptional Acrostics to Keep You Sharp</t>
  </si>
  <si>
    <t>Charles Preston</t>
  </si>
  <si>
    <t>Preston, Charles</t>
  </si>
  <si>
    <t>Puzzlewright</t>
  </si>
  <si>
    <t>Fearless Fourteen (Stephanie Plum, #14)</t>
  </si>
  <si>
    <t>Janet Evanovich</t>
  </si>
  <si>
    <t>Evanovich, Janet</t>
  </si>
  <si>
    <t>Random House Large Print Publishing</t>
  </si>
  <si>
    <t>Blink: The Power of Thinking Without Thinking</t>
  </si>
  <si>
    <t>Malcolm Gladwell</t>
  </si>
  <si>
    <t>Gladwell, Malcolm</t>
  </si>
  <si>
    <t>Back Bay Books</t>
  </si>
  <si>
    <t>Lean Mean Thirteen (Stephanie Plum, #13)</t>
  </si>
  <si>
    <t>St. Martin's Press</t>
  </si>
  <si>
    <t>Plum Lucky (Stephanie Plum, #13.5)</t>
  </si>
  <si>
    <t>Gershom Scholem: Kabbalah and Counter-History</t>
  </si>
  <si>
    <t>David Biale</t>
  </si>
  <si>
    <t>Biale, David</t>
  </si>
  <si>
    <t>Harvard University Press</t>
  </si>
  <si>
    <t>A New Earth: Awakening to Your Life's Purpose</t>
  </si>
  <si>
    <t>Eckhart Tolle</t>
  </si>
  <si>
    <t>Tolle, Eckhart</t>
  </si>
  <si>
    <t>Penguin Books</t>
  </si>
  <si>
    <t>Churchill, Hitler and "The Unnecessary War": How Britain Lost Its Empire and the West Lost the World</t>
  </si>
  <si>
    <t>Patrick J. Buchanan</t>
  </si>
  <si>
    <t>Buchanan, Patrick J.</t>
  </si>
  <si>
    <t>Crown</t>
  </si>
  <si>
    <t>The Mystery Of The Kaddish: Judaism's Most Moving And Meaningful Prayer</t>
  </si>
  <si>
    <t>Leon H. Charney</t>
  </si>
  <si>
    <t>Charney, Leon H.</t>
  </si>
  <si>
    <t>Saul Mayzlish</t>
  </si>
  <si>
    <t>An Incomplete Education: 3,684 Things You Should Have Learned but Probably Didn't</t>
  </si>
  <si>
    <t>Judy Jones</t>
  </si>
  <si>
    <t>Jones, Judy</t>
  </si>
  <si>
    <t>William Wilson</t>
  </si>
  <si>
    <t>Ballantine Books</t>
  </si>
  <si>
    <t>One Thousand Languages: Living, Endangered, and Lost</t>
  </si>
  <si>
    <t>Peter K. Austin</t>
  </si>
  <si>
    <t>Austin, Peter K.</t>
  </si>
  <si>
    <t>University of California Press</t>
  </si>
  <si>
    <t>Plum Spooky (Stephanie Plum #14.5)</t>
  </si>
  <si>
    <t>Dialogues Concerning Natural Religion</t>
  </si>
  <si>
    <t>David Hume</t>
  </si>
  <si>
    <t>Hume, David</t>
  </si>
  <si>
    <t>The Laughing Jesus: Religious Lies and Gnostic Wisdom</t>
  </si>
  <si>
    <t>Peter Gandy</t>
  </si>
  <si>
    <t>Gandy, Peter</t>
  </si>
  <si>
    <t>Our Magnificent Bastard Tongue: The Untold Story of English</t>
  </si>
  <si>
    <t>John McWhorter</t>
  </si>
  <si>
    <t>McWhorter, John</t>
  </si>
  <si>
    <t>The Essence of Chaos</t>
  </si>
  <si>
    <t>Edward N. Lorenz</t>
  </si>
  <si>
    <t>Lorenz, Edward N.</t>
  </si>
  <si>
    <t>Taylor and Francis CRC ebook account</t>
  </si>
  <si>
    <t xml:space="preserve">Origins of Life </t>
  </si>
  <si>
    <t>Freeman Dyson</t>
  </si>
  <si>
    <t>Dyson, Freeman</t>
  </si>
  <si>
    <t>Finger Lickin' Fifteen (Stephanie Plum, #15)</t>
  </si>
  <si>
    <t>Jesus, Interrupted: Revealing the Hidden Contradictions in the Bible (And Why We Don't Know About Them)</t>
  </si>
  <si>
    <t>Bart D. Ehrman</t>
  </si>
  <si>
    <t>Ehrman, Bart D.</t>
  </si>
  <si>
    <t>HarperCollins e-books</t>
  </si>
  <si>
    <t>First Family (Sean King &amp; Michelle Maxwell, #4)</t>
  </si>
  <si>
    <t>David Baldacci</t>
  </si>
  <si>
    <t>Baldacci, David</t>
  </si>
  <si>
    <t>Grand Central Publishing</t>
  </si>
  <si>
    <t>Healing Dreams: Exploring the Dreams That Can Transform Your Life</t>
  </si>
  <si>
    <t>Marc Barasch</t>
  </si>
  <si>
    <t>Barasch, Marc</t>
  </si>
  <si>
    <t>Riverhead Hardcover</t>
  </si>
  <si>
    <t>Something to Declare: Essays on France</t>
  </si>
  <si>
    <t>Julian Barnes</t>
  </si>
  <si>
    <t>Barnes, Julian</t>
  </si>
  <si>
    <t>Hollywood Dreams Made Real: Irving Thalberg and the Rise of M-G-M</t>
  </si>
  <si>
    <t>Mark A. Vieira</t>
  </si>
  <si>
    <t>Vieira, Mark A.</t>
  </si>
  <si>
    <t>Harry N. Abrams</t>
  </si>
  <si>
    <t>The Enemy at the Gate: Habsburgs, Ottomans and the Battle for Europe</t>
  </si>
  <si>
    <t>Andrew Wheatcroft</t>
  </si>
  <si>
    <t>Wheatcroft, Andrew</t>
  </si>
  <si>
    <t>Sum: Forty Tales from the Afterlives</t>
  </si>
  <si>
    <t>David Eagleman</t>
  </si>
  <si>
    <t>Eagleman, David</t>
  </si>
  <si>
    <t>Pantheon Books</t>
  </si>
  <si>
    <t>The Evolution of God</t>
  </si>
  <si>
    <t>Robert Wright</t>
  </si>
  <si>
    <t>Wright, Robert</t>
  </si>
  <si>
    <t>Lost Christianities: The Battles for Scripture &amp; the Faiths We Never Knew</t>
  </si>
  <si>
    <t>The Gifts of the Jews: How a Tribe of Desert Nomads Changed the Way Everyone Thinks and Feels</t>
  </si>
  <si>
    <t>Thomas Cahill</t>
  </si>
  <si>
    <t>Cahill, Thomas</t>
  </si>
  <si>
    <t>Anchor</t>
  </si>
  <si>
    <t>The Third Reich At War (The History of the Third Reich, #3)</t>
  </si>
  <si>
    <t>Richard J. Evans</t>
  </si>
  <si>
    <t>Evans, Richard J.</t>
  </si>
  <si>
    <t>Penguin Press</t>
  </si>
  <si>
    <t>Beaded Jewelry with Found Objects: Incorporate Anything from Buttons to Shells</t>
  </si>
  <si>
    <t>Carole Rodgers</t>
  </si>
  <si>
    <t>Rodgers, Carole</t>
  </si>
  <si>
    <t>Krause Publications</t>
  </si>
  <si>
    <t>The Art of Beadwork: Historic Inspiration, Contemporary Design</t>
  </si>
  <si>
    <t>Valerie Hector</t>
  </si>
  <si>
    <t>Hector, Valerie</t>
  </si>
  <si>
    <t>Lois Sherr Dubin</t>
  </si>
  <si>
    <t>Potter Craft</t>
  </si>
  <si>
    <t>Marcia DeCoster's Beaded Opulence: Elegant Jewelry Projects with Right Angle Weave</t>
  </si>
  <si>
    <t>Marcia DeCoster</t>
  </si>
  <si>
    <t>DeCoster, Marcia</t>
  </si>
  <si>
    <t>Lark Crafts</t>
  </si>
  <si>
    <t>Diane Fitzgerald's Shaped Beadwork: Dimensional Jewelry with Peyote Stitch</t>
  </si>
  <si>
    <t>Diane Fitzgerald</t>
  </si>
  <si>
    <t>Fitzgerald, Diane</t>
  </si>
  <si>
    <t>Masters: Beadweaving: Major Works by Leading Artists</t>
  </si>
  <si>
    <t>Carol Wells</t>
  </si>
  <si>
    <t>Wells, Carol</t>
  </si>
  <si>
    <t>Lark Books, Ray Hemachandra</t>
  </si>
  <si>
    <t>Lark Books</t>
  </si>
  <si>
    <t>The Art of Beaded Beads: Exploring Design, Color &amp; Technique</t>
  </si>
  <si>
    <t>Jean Campbell</t>
  </si>
  <si>
    <t>Campbell, Jean</t>
  </si>
  <si>
    <t>The Girl with the Dragon Tattoo (Millennium, #1)</t>
  </si>
  <si>
    <t>Stieg Larsson</t>
  </si>
  <si>
    <t>Larsson, Stieg</t>
  </si>
  <si>
    <t>Little Bead Boxes: 12 Miniature Containers Built with Beads</t>
  </si>
  <si>
    <t>Julia S. Pretl</t>
  </si>
  <si>
    <t>Pretl, Julia S.</t>
  </si>
  <si>
    <t>Creative Publishing int'l</t>
  </si>
  <si>
    <t>The Lost Symbol (Robert Langdon, #3)</t>
  </si>
  <si>
    <t>Dan Brown</t>
  </si>
  <si>
    <t>Brown, Dan</t>
  </si>
  <si>
    <t>Seed Bead Fusion</t>
  </si>
  <si>
    <t>Rachel Nelson-Smith</t>
  </si>
  <si>
    <t>Nelson-Smith, Rachel</t>
  </si>
  <si>
    <t>Interweave Press</t>
  </si>
  <si>
    <t>Cube Bead Stitching: Contemporary Jewelry Designs You Can Make</t>
  </si>
  <si>
    <t>Virginia Jensen</t>
  </si>
  <si>
    <t>Jensen, Virginia</t>
  </si>
  <si>
    <t>Kalmbach Books</t>
  </si>
  <si>
    <t>Reg Keeland</t>
  </si>
  <si>
    <t>Vintage Crime/Black Lizard</t>
  </si>
  <si>
    <t>The perennial philosophy (The Truth)</t>
  </si>
  <si>
    <t>Alberto Greenberg</t>
  </si>
  <si>
    <t>Greenberg, Alberto</t>
  </si>
  <si>
    <t>Indian Bead-Weaving Patterns: Chain-Weaving Designs Bead Loom Weaving and Bead Embroidery - An Illustrated "How-To" Guide</t>
  </si>
  <si>
    <t>Horace Goodhue</t>
  </si>
  <si>
    <t>Goodhue, Horace</t>
  </si>
  <si>
    <t>Jim Dochniak, M. Barich, J. Szelka, T. Schwab, S. Skjold, Terry Schwab</t>
  </si>
  <si>
    <t>Bead-Craft</t>
  </si>
  <si>
    <t>The Girl Who Played with Fire (Millennium, #2)</t>
  </si>
  <si>
    <t>Classics of Judaism: 11 great books of Jewish wisdom in a single file, wth active table of contents</t>
  </si>
  <si>
    <t>Maimonides</t>
  </si>
  <si>
    <t>Maimonides, Maimonides</t>
  </si>
  <si>
    <t>Yehuda HaLevi, Baruch Spinoza, Israel Abrahams, Nahum Slouschz, Norman DeMattos Bentwich, Louis Ginzberg, Samuel Rapaport</t>
  </si>
  <si>
    <t>Betraying Spinoza: The Renegade Jew Who Gave Us Modernity</t>
  </si>
  <si>
    <t>Rebecca Goldstein</t>
  </si>
  <si>
    <t>Goldstein, Rebecca</t>
  </si>
  <si>
    <t>The Greatest Show on Earth: The Evidence for Evolution</t>
  </si>
  <si>
    <t>Richard Dawkins</t>
  </si>
  <si>
    <t>Dawkins, Richard</t>
  </si>
  <si>
    <t>Free Press</t>
  </si>
  <si>
    <t>Doctor of the Heart: My Life in Medicine</t>
  </si>
  <si>
    <t>Isadore Rosenfeld</t>
  </si>
  <si>
    <t>Rosenfeld, Isadore</t>
  </si>
  <si>
    <t>Mary Ann Liebert</t>
  </si>
  <si>
    <t>The Case of the Missing Servant (Vish Puri, #1)</t>
  </si>
  <si>
    <t>Tarquin Hall</t>
  </si>
  <si>
    <t>Hall, Tarquin</t>
  </si>
  <si>
    <t>The Broken Teaglass</t>
  </si>
  <si>
    <t>Emily Arsenault</t>
  </si>
  <si>
    <t>Arsenault, Emily</t>
  </si>
  <si>
    <t>The Unbearable Lightness of Scones (44 Scotland Street #5)</t>
  </si>
  <si>
    <t>Alexander McCall Smith</t>
  </si>
  <si>
    <t>Smith, Alexander McCall</t>
  </si>
  <si>
    <t>Laura McCabe's Embellished Beadweaving: Jewelry Lavished with Fringe, Fronds, Lacework &amp; More</t>
  </si>
  <si>
    <t>Laura McCabe</t>
  </si>
  <si>
    <t>McCabe, Laura</t>
  </si>
  <si>
    <t>Bead Quilled Jewelry: New Beadwork Designs with Square Stitch</t>
  </si>
  <si>
    <t>Kathy King</t>
  </si>
  <si>
    <t>King, Kathy</t>
  </si>
  <si>
    <t>Your Seed Bead Style: Accents, Embellishments, and Adornments</t>
  </si>
  <si>
    <t>Bead &amp; Button Magazine</t>
  </si>
  <si>
    <t>Magazine, Bead &amp; Button</t>
  </si>
  <si>
    <t>Beadwork Creates Beaded Beads</t>
  </si>
  <si>
    <t>Celtic Knots for Beaded Jewellery</t>
  </si>
  <si>
    <t>Suzen Millodot</t>
  </si>
  <si>
    <t>Millodot, Suzen</t>
  </si>
  <si>
    <t>Search Press</t>
  </si>
  <si>
    <t>A World Without Time: The Forgotten Legacy of GÃ¶del And Einstein</t>
  </si>
  <si>
    <t>Palle Yourgrau</t>
  </si>
  <si>
    <t>Yourgrau, Palle</t>
  </si>
  <si>
    <t>Incompleteness: The Proof and Paradox of Kurt GÃ¶del (Great Discoveries)</t>
  </si>
  <si>
    <t>W. W. Norton &amp; Company</t>
  </si>
  <si>
    <t>The Language God Talks: On Science and Religion</t>
  </si>
  <si>
    <t>Herman Wouk</t>
  </si>
  <si>
    <t>Wouk, Herman</t>
  </si>
  <si>
    <t>Sizzling Sixteen (Stephanie Plum #16)</t>
  </si>
  <si>
    <t>What the Dog Saw and Other Adventures</t>
  </si>
  <si>
    <t>Corduroy Mansions (Corduroy Mansions, #1)</t>
  </si>
  <si>
    <t>Life of Pi</t>
  </si>
  <si>
    <t>Yann Martel</t>
  </si>
  <si>
    <t>Martel, Yann</t>
  </si>
  <si>
    <t xml:space="preserve">Houghton Mifflin </t>
  </si>
  <si>
    <t>The Bedwetter: Stories of Redemption, Courage, and Pee</t>
  </si>
  <si>
    <t>Sarah Silverman</t>
  </si>
  <si>
    <t>Silverman, Sarah</t>
  </si>
  <si>
    <t>Alexandria (Marcus Didius Falco, #19)</t>
  </si>
  <si>
    <t>Lindsey Davis</t>
  </si>
  <si>
    <t>Davis, Lindsey</t>
  </si>
  <si>
    <t>Mysterious Press</t>
  </si>
  <si>
    <t>Beadmaille: Jewelry with Bead Weaving &amp; Metal Rings</t>
  </si>
  <si>
    <t>Cindy Thomas Pankopf</t>
  </si>
  <si>
    <t>Pankopf, Cindy Thomas</t>
  </si>
  <si>
    <t>Alexandria: A Marcus Didius Falco Novel</t>
  </si>
  <si>
    <t>Chained: Create Gorgeous Chain Mail Jewelry One Ring at a Time</t>
  </si>
  <si>
    <t>Rebeca Mojica</t>
  </si>
  <si>
    <t>Mojica, Rebeca</t>
  </si>
  <si>
    <t>Northlight</t>
  </si>
  <si>
    <t>The Earring Style Book: Making Designer Earrings, Capturing Celebrity Style, and Getting the Look for Less</t>
  </si>
  <si>
    <t>Stephanie A. Wells</t>
  </si>
  <si>
    <t>Wells, Stephanie A.</t>
  </si>
  <si>
    <t>Cross Fire (Alex Cross, #17)</t>
  </si>
  <si>
    <t>James Patterson</t>
  </si>
  <si>
    <t>Patterson, James</t>
  </si>
  <si>
    <t>Little, Brown and Company</t>
  </si>
  <si>
    <t>The Last Lingua Franca: English Until the Return of Babel</t>
  </si>
  <si>
    <t>Nicholas Ostler</t>
  </si>
  <si>
    <t>Ostler, Nicholas</t>
  </si>
  <si>
    <t>Walker &amp; Company</t>
  </si>
  <si>
    <t>Holy Ignorance: When Religion and Culture Part Ways</t>
  </si>
  <si>
    <t>Olivier Roy</t>
  </si>
  <si>
    <t>Roy, Olivier</t>
  </si>
  <si>
    <t>Columbia University Press</t>
  </si>
  <si>
    <t>Tick Tock (Michael Bennet, #4)</t>
  </si>
  <si>
    <t>Michael Ledwidge</t>
  </si>
  <si>
    <t>Bead Tube Jewelry: Peyote and brick stitch designs for 30+ necklaces, bracelets, and earrings</t>
  </si>
  <si>
    <t>Nancy Zellers</t>
  </si>
  <si>
    <t>Zellers, Nancy</t>
  </si>
  <si>
    <t>The Hidden Reality: Parallel Universes and the Deep Laws of the Cosmos</t>
  </si>
  <si>
    <t>Brian Greene</t>
  </si>
  <si>
    <t>Greene, Brian</t>
  </si>
  <si>
    <t>Venus in Copper: A Marcus Didius Falco Mystery</t>
  </si>
  <si>
    <t>Ad Infinitum: A Biography of Latin</t>
  </si>
  <si>
    <t>Empires of the Word: A Language History of the World</t>
  </si>
  <si>
    <t>The Diamond Cutter: The Buddha On Managing Your Business And Your Life</t>
  </si>
  <si>
    <t>Michael Roach</t>
  </si>
  <si>
    <t>Roach, Michael</t>
  </si>
  <si>
    <t>Christie McNally</t>
  </si>
  <si>
    <t>Toys</t>
  </si>
  <si>
    <t>Neil McMahon</t>
  </si>
  <si>
    <t>10th Anniversary (Women's Murder Club, #10)</t>
  </si>
  <si>
    <t>Maxine Paetro</t>
  </si>
  <si>
    <t>Smokin' Seventeen (Stephanie Plum #17)</t>
  </si>
  <si>
    <t>Bantam</t>
  </si>
  <si>
    <t>Now You See Her</t>
  </si>
  <si>
    <t>The Tao Is Silent</t>
  </si>
  <si>
    <t>Raymond M. Smullyan</t>
  </si>
  <si>
    <t>Smullyan, Raymond M.</t>
  </si>
  <si>
    <t>HarperOne</t>
  </si>
  <si>
    <t>How to Live: A Life of Montaigne in One Question and Twenty Attempts at an Answer</t>
  </si>
  <si>
    <t>Sarah Bakewell</t>
  </si>
  <si>
    <t>Bakewell, Sarah</t>
  </si>
  <si>
    <t>The Family Moskat</t>
  </si>
  <si>
    <t>Isaac Bashevis Singer</t>
  </si>
  <si>
    <t>Singer, Isaac Bashevis</t>
  </si>
  <si>
    <t>A.H. Gross</t>
  </si>
  <si>
    <t>Farrar, Straus and Giroux</t>
  </si>
  <si>
    <t>Dimensional Bead Embroidery: A Reference Guide to Techniques</t>
  </si>
  <si>
    <t>Jamie Cloud Eakin</t>
  </si>
  <si>
    <t>Eakin, Jamie Cloud</t>
  </si>
  <si>
    <t>Japanese Beadwork with Sonoko Nozue: 25 Jewelry Designs from a Master Artist</t>
  </si>
  <si>
    <t>Sonoko Nozue</t>
  </si>
  <si>
    <t>Nozue, Sonoko</t>
  </si>
  <si>
    <t>Artistic Seed Bead Jewelry: Ideas and Techniques for Original Designs</t>
  </si>
  <si>
    <t>Maggie Roschyk</t>
  </si>
  <si>
    <t>Roschyk, Maggie</t>
  </si>
  <si>
    <t>Braiding with Beads on the Kumihimo Disk</t>
  </si>
  <si>
    <t>Karen DeSousa</t>
  </si>
  <si>
    <t>DeSousa, Karen</t>
  </si>
  <si>
    <t>Accent Bead Design</t>
  </si>
  <si>
    <t>Maggie Meister's Classical Elegance: 20 Beaded Jewelry Designs</t>
  </si>
  <si>
    <t>Maggie Meister</t>
  </si>
  <si>
    <t>Meister, Maggie</t>
  </si>
  <si>
    <t>Explosive Eighteen (Stephanie Plum, #18)</t>
  </si>
  <si>
    <t>Love in a Nutshell</t>
  </si>
  <si>
    <t>Dorien Kelly</t>
  </si>
  <si>
    <t>Random House Large Print</t>
  </si>
  <si>
    <t>Guilty Wives</t>
  </si>
  <si>
    <t>David Ellis</t>
  </si>
  <si>
    <t>Spinoza for Hire: Two Vampire Mystery Novellas</t>
  </si>
  <si>
    <t>J.R. Rain</t>
  </si>
  <si>
    <t>Rain, J.R.</t>
  </si>
  <si>
    <t>Sherry Serafini's Sensational Bead Embroidery: 25 Inspiring Jewelry Projects</t>
  </si>
  <si>
    <t>Sherry Serafini</t>
  </si>
  <si>
    <t>Serafini, Sherry</t>
  </si>
  <si>
    <t>Contemporary Loom Beading: A New Look at a Traditional Stitch</t>
  </si>
  <si>
    <t>Sharon Bateman</t>
  </si>
  <si>
    <t>Bateman, Sharon</t>
  </si>
  <si>
    <t>Stay Close</t>
  </si>
  <si>
    <t>Harlan Coben</t>
  </si>
  <si>
    <t>Coben, Harlan</t>
  </si>
  <si>
    <t>Edgar Cayce: The Sleeping Prophet</t>
  </si>
  <si>
    <t>Jess Stearn</t>
  </si>
  <si>
    <t>Stearn, Jess</t>
  </si>
  <si>
    <t>Jill Wiseman's Beautiful Beaded Ropes: 24 Wearable Jewelry Projects in Multiple Stitches</t>
  </si>
  <si>
    <t>Jill Wiseman</t>
  </si>
  <si>
    <t>Wiseman, Jill</t>
  </si>
  <si>
    <t>The Spirit of Bead Embroidery</t>
  </si>
  <si>
    <t>Heidi Kummli</t>
  </si>
  <si>
    <t>Kummli, Heidi</t>
  </si>
  <si>
    <t>Free Will</t>
  </si>
  <si>
    <t>Sam Harris</t>
  </si>
  <si>
    <t>Harris, Sam</t>
  </si>
  <si>
    <t>Wolf Hall (Thomas Cromwell, #1)</t>
  </si>
  <si>
    <t>Henry Holt and Co.</t>
  </si>
  <si>
    <t>I, Michael Bennett (Michael Bennett, #5)</t>
  </si>
  <si>
    <t>Bring Up the Bodies (Thomas Cromwell, #2)</t>
  </si>
  <si>
    <t>Macmillan</t>
  </si>
  <si>
    <t>The Price of Inequality: How Today's Divided Society Endangers Our Future</t>
  </si>
  <si>
    <t>Joseph E. Stiglitz</t>
  </si>
  <si>
    <t>Stiglitz, Joseph E.</t>
  </si>
  <si>
    <t>Fludd</t>
  </si>
  <si>
    <t>Beading - The Creative Spirit: Finding Your Sacred Center Through the Art of Beadwork</t>
  </si>
  <si>
    <t>Wendy Ellsworth</t>
  </si>
  <si>
    <t>Ellsworth, Wendy</t>
  </si>
  <si>
    <t>Skylight Paths Publishing</t>
  </si>
  <si>
    <t>My Mother Was Nuts</t>
  </si>
  <si>
    <t>Penny Marshall</t>
  </si>
  <si>
    <t>Marshall, Penny</t>
  </si>
  <si>
    <t>Amazon Publishing</t>
  </si>
  <si>
    <t>Abigail (The Wives of King David, #2)</t>
  </si>
  <si>
    <t>Jill Eileen Smith</t>
  </si>
  <si>
    <t>Smith, Jill Eileen</t>
  </si>
  <si>
    <t>Revell</t>
  </si>
  <si>
    <t>Bad Cat: 244 Not-So-Pretty Kitties and Cats Gone Bad</t>
  </si>
  <si>
    <t>Jim Edgar</t>
  </si>
  <si>
    <t>Edgar, Jim</t>
  </si>
  <si>
    <t>R.D. Rosen, Harry Prichett</t>
  </si>
  <si>
    <t>Workman Publishing Company</t>
  </si>
  <si>
    <t>Artful</t>
  </si>
  <si>
    <t>Ali Smith</t>
  </si>
  <si>
    <t>Smith, Ali</t>
  </si>
  <si>
    <t>Penguin</t>
  </si>
  <si>
    <t>The Doctor and the Assassin</t>
  </si>
  <si>
    <t>Lietha Wards</t>
  </si>
  <si>
    <t>Wards, Lietha</t>
  </si>
  <si>
    <t>The Daughter of Time</t>
  </si>
  <si>
    <t>Josephine Tey</t>
  </si>
  <si>
    <t>Tey, Josephine</t>
  </si>
  <si>
    <t>Touchstone</t>
  </si>
  <si>
    <t>Brat Farrar</t>
  </si>
  <si>
    <t xml:space="preserve">Amazon Digital Services, Inc. </t>
  </si>
  <si>
    <t>Abraham Lincoln: A Presidential Life</t>
  </si>
  <si>
    <t>James M. McPherson</t>
  </si>
  <si>
    <t>McPherson, James M.</t>
  </si>
  <si>
    <t>A Shilling for Candles</t>
  </si>
  <si>
    <t>Man in the Queue (Alan Grant)</t>
  </si>
  <si>
    <t>Robert Barnard</t>
  </si>
  <si>
    <t>The Blue Book: A Novel</t>
  </si>
  <si>
    <t>A.L. Kennedy</t>
  </si>
  <si>
    <t>Kennedy, A.L.</t>
  </si>
  <si>
    <t>Little A</t>
  </si>
  <si>
    <t>Inferno (Robert Langdon, #4)</t>
  </si>
  <si>
    <t>Knopf Doubleday</t>
  </si>
  <si>
    <t>Deception Point</t>
  </si>
  <si>
    <t>The English Girl (Gabriel Allon, #13)</t>
  </si>
  <si>
    <t>Daniel Silva</t>
  </si>
  <si>
    <t>Silva, Daniel</t>
  </si>
  <si>
    <t>A Change Of Climate</t>
  </si>
  <si>
    <t>Takedown Twenty (Stephanie Plum, #20)</t>
  </si>
  <si>
    <t xml:space="preserve">Bantam </t>
  </si>
  <si>
    <t>Story of the Jews Volume 2, The</t>
  </si>
  <si>
    <t>Simon Schama</t>
  </si>
  <si>
    <t>Schama, Simon</t>
  </si>
  <si>
    <t>Ecco</t>
  </si>
  <si>
    <t>to-read (#18)</t>
  </si>
  <si>
    <t>The Story of the Jews: Finding the Words, 1000 BC-1492 AD</t>
  </si>
  <si>
    <t>The Heist (Gabriel Alon#14)</t>
  </si>
  <si>
    <t>Top Secret Twenty-one (Stephanie Plum, #21)</t>
  </si>
  <si>
    <t>Proof of Heaven: A Neurosurgeon's Journey into the Afterlife</t>
  </si>
  <si>
    <t>Eben Alexander</t>
  </si>
  <si>
    <t>Alexander, Eben</t>
  </si>
  <si>
    <t>The Templar Legacy (Cotton Malone, #1)</t>
  </si>
  <si>
    <t>Steve Berry</t>
  </si>
  <si>
    <t>Berry, Steve</t>
  </si>
  <si>
    <t>In the Blood (Genealogical Crime Mystery, #1)</t>
  </si>
  <si>
    <t>Steve  Robinson</t>
  </si>
  <si>
    <t>Robinson, Steve</t>
  </si>
  <si>
    <t>Thomas &amp; Mercer</t>
  </si>
  <si>
    <t>The Lincoln Myth (Cotton Malone, #9)</t>
  </si>
  <si>
    <t>The Last Queen of England (Genealogical Crime Mystery #3)</t>
  </si>
  <si>
    <t>The Jefferson Key (Cotton Malone, #7)</t>
  </si>
  <si>
    <t>The Royal Descendant</t>
  </si>
  <si>
    <t>John P. Ford</t>
  </si>
  <si>
    <t>Ford, John P.</t>
  </si>
  <si>
    <t>The King's Deception (Cotton Malone, #8)</t>
  </si>
  <si>
    <t>The Universe in a Single Atom: The Convergence of Science and Spirituality</t>
  </si>
  <si>
    <t>Dalai Lama XIV</t>
  </si>
  <si>
    <t>XIV, Dalai Lama</t>
  </si>
  <si>
    <t>Famous Imposters (Pretenders &amp; Hoaxes including Queen Elizabeth and many more revealed by Bram Stoker)</t>
  </si>
  <si>
    <t>Bram Stoker</t>
  </si>
  <si>
    <t>Stoker, Bram</t>
  </si>
  <si>
    <t>e-artnow Editions</t>
  </si>
  <si>
    <t>The Emperor's Tomb (Cotton Malone, #6)</t>
  </si>
  <si>
    <t>Richard III: His Life &amp; Character Reviewed in the light of recent research</t>
  </si>
  <si>
    <t>Clements Robert Markham</t>
  </si>
  <si>
    <t>Markham, Clements Robert</t>
  </si>
  <si>
    <t>Fields of Blood: Religion and the History of Violence</t>
  </si>
  <si>
    <t>Karen Armstrong</t>
  </si>
  <si>
    <t>Armstrong, Karen</t>
  </si>
  <si>
    <t>Loyalty</t>
  </si>
  <si>
    <t>Matthew           Lewis</t>
  </si>
  <si>
    <t>Lewis, Matthew</t>
  </si>
  <si>
    <t>The Sword of Moses</t>
  </si>
  <si>
    <t>Dominic Selwood</t>
  </si>
  <si>
    <t>Selwood, Dominic</t>
  </si>
  <si>
    <t>Corax</t>
  </si>
  <si>
    <t>ebook</t>
  </si>
  <si>
    <t>The Power of Babel: A Natural History of Language</t>
  </si>
  <si>
    <t>Tricky Twenty-Two (Stephanie Plum #22)</t>
  </si>
  <si>
    <t>Old Jews Telling Jokes: 5,000 Years of Funny Bits and Not-So-Kosher Laughs</t>
  </si>
  <si>
    <t>Sam Hoffman</t>
  </si>
  <si>
    <t>Hoffman, Sam</t>
  </si>
  <si>
    <t>Eric Spiegelman</t>
  </si>
  <si>
    <t>Villard</t>
  </si>
  <si>
    <t>The Synchronicity Key: The Hidden Intelligence Guiding the Universe and You</t>
  </si>
  <si>
    <t>David Wilcock</t>
  </si>
  <si>
    <t>Wilcock, David</t>
  </si>
  <si>
    <t>Dutton Adult</t>
  </si>
  <si>
    <t>The Heist (O'Hare and Fox #1)</t>
  </si>
  <si>
    <t>Lee Goldberg</t>
  </si>
  <si>
    <t>The Hedgehog and the Fox: An Essay on Tolstoy's View of History (Second Edition)</t>
  </si>
  <si>
    <t>Isaiah Berlin</t>
  </si>
  <si>
    <t>Berlin, Isaiah</t>
  </si>
  <si>
    <t>Henry Hardy, Michael Ignatieff</t>
  </si>
  <si>
    <t>Princeton University Press</t>
  </si>
  <si>
    <t>Third Eye Open: Unmasking Your True Awareness</t>
  </si>
  <si>
    <t>Susan Reintjes</t>
  </si>
  <si>
    <t>Reintjes, Susan</t>
  </si>
  <si>
    <t>Third Eye Publishing</t>
  </si>
  <si>
    <t>Creative Haven Art Deco Designs Coloring Book</t>
  </si>
  <si>
    <t>Carol Schmidt</t>
  </si>
  <si>
    <t>Schmidt, Carol</t>
  </si>
  <si>
    <t>Dover Publications</t>
  </si>
  <si>
    <t>Erte Fashions Coloring Book (Dover Pictorial Archives)</t>
  </si>
  <si>
    <t>Marty Noble</t>
  </si>
  <si>
    <t>Noble, Marty</t>
  </si>
  <si>
    <t>ErtÃ©</t>
  </si>
  <si>
    <t>A Splendor of Letters: The Permanence of Books in an Impermanent World</t>
  </si>
  <si>
    <t>Nicholas A. Basbanes</t>
  </si>
  <si>
    <t>Basbanes, Nicholas A.</t>
  </si>
  <si>
    <t>The Gospel of Mary Magdalene</t>
  </si>
  <si>
    <t>Anonymous</t>
  </si>
  <si>
    <t>Anonymous, Anonymous</t>
  </si>
  <si>
    <t>Jean-Yves Leloup, Jacob Needleman</t>
  </si>
  <si>
    <t>Inner Traditions</t>
  </si>
  <si>
    <t>The Gnostic Gospels</t>
  </si>
  <si>
    <t>The Secret Supper</t>
  </si>
  <si>
    <t>Javier Sierra</t>
  </si>
  <si>
    <t>Sierra, Javier</t>
  </si>
  <si>
    <t>Alberto Manguel</t>
  </si>
  <si>
    <t>Washington Square Press</t>
  </si>
  <si>
    <t>Uppity Women of Shakespearean Times</t>
  </si>
  <si>
    <t>Vicki LeÃ³n</t>
  </si>
  <si>
    <t>LeÃ³n, Vicki</t>
  </si>
  <si>
    <t>Fine Communications</t>
  </si>
  <si>
    <t>James the Brother of Jesus</t>
  </si>
  <si>
    <t>Robert H. Eisenman</t>
  </si>
  <si>
    <t>Eisenman, Robert H.</t>
  </si>
  <si>
    <t>Penguin Books (NYC et al.)</t>
  </si>
  <si>
    <t>Pocahontas: Medicine Woman, Spy, Entrepreneur, Diplomat</t>
  </si>
  <si>
    <t>Paula Gunn Allen</t>
  </si>
  <si>
    <t>Allen, Paula Gunn</t>
  </si>
  <si>
    <t>The Meaning of Everything: The Story of the Oxford English Dictionary</t>
  </si>
  <si>
    <t>Simon Winchester</t>
  </si>
  <si>
    <t>Winchester, Simon</t>
  </si>
  <si>
    <t>Oxford University Press, USA</t>
  </si>
  <si>
    <t>Einstein's Clocks, PoincarÃ©'s Maps: Empires of Time</t>
  </si>
  <si>
    <t>Peter Galison</t>
  </si>
  <si>
    <t>Galison, Peter</t>
  </si>
  <si>
    <t>Shakespeare: The Invention of the Human</t>
  </si>
  <si>
    <t>Harold Bloom</t>
  </si>
  <si>
    <t>Bloom, Harold</t>
  </si>
  <si>
    <t>The Berkley Publishing Group</t>
  </si>
  <si>
    <t>Desire of the Everlasting Hills: The World Before and After Jesus</t>
  </si>
  <si>
    <t>Six Wives: The Queens of Henry VIII</t>
  </si>
  <si>
    <t>David Starkey</t>
  </si>
  <si>
    <t>Starkey, David</t>
  </si>
  <si>
    <t>The Spiral Staircase: My Climb Out of Darkness</t>
  </si>
  <si>
    <t>Three Plums In One (Stephanie Plum, #1-3)</t>
  </si>
  <si>
    <t>Scribner</t>
  </si>
  <si>
    <t>HONG LOU MENG (Dream of the Red Chamber): çº¢æ¥¼æ¢¦ ï¼ˆä¸Šï¼‰</t>
  </si>
  <si>
    <t>Xueqin Cao</t>
  </si>
  <si>
    <t>Cao, Xueqin</t>
  </si>
  <si>
    <t>Galileo's Middle Finger: Heretics, Activists, and the Search for Justice in Science</t>
  </si>
  <si>
    <t>Alice Dreger</t>
  </si>
  <si>
    <t>Dreger, Alice</t>
  </si>
  <si>
    <t>to-read (#4)</t>
  </si>
  <si>
    <t>A Mediterranean Society: An Abridgment in One Volume</t>
  </si>
  <si>
    <t>S.D. Goitein</t>
  </si>
  <si>
    <t>Goitein, S.D.</t>
  </si>
  <si>
    <t>to-read (#8)</t>
  </si>
  <si>
    <t>The Meaning of Human Existence</t>
  </si>
  <si>
    <t>Edward O. Wilson</t>
  </si>
  <si>
    <t>Wilson, Edward O.</t>
  </si>
  <si>
    <t>Liveright Publishing</t>
  </si>
  <si>
    <t>to-read (#16)</t>
  </si>
  <si>
    <t>Metallic Seed Bead Splendor: Stitch 29 Timeless Jewelry Pieces in Gold, Bronze, and Pewter</t>
  </si>
  <si>
    <t>to-read (#17)</t>
  </si>
  <si>
    <t>In the Kingdom of Ice: The Grand and Terrible Polar Voyage of the USS Jeannette</t>
  </si>
  <si>
    <t>Hampton Sides</t>
  </si>
  <si>
    <t>Sides, Hampton</t>
  </si>
  <si>
    <t>Doubleday</t>
  </si>
  <si>
    <t>to-read (#14)</t>
  </si>
  <si>
    <t>What If?: Serious Scientific Answers to Absurd Hypothetical Questions</t>
  </si>
  <si>
    <t>Randall Munroe</t>
  </si>
  <si>
    <t>Munroe, Randall</t>
  </si>
  <si>
    <t>Houghton Mifflin Harcourt</t>
  </si>
  <si>
    <t>to-read (#12)</t>
  </si>
  <si>
    <t>Sherlock Holmes: A Duel With the Devil</t>
  </si>
  <si>
    <t>Roger Jaynes</t>
  </si>
  <si>
    <t>Jaynes, Roger</t>
  </si>
  <si>
    <t>Breese Books</t>
  </si>
  <si>
    <t>to-read (#11)</t>
  </si>
  <si>
    <t>A Curious Man: The Strange and Brilliant Life of Robert "Believe It or Not!" Ripley</t>
  </si>
  <si>
    <t>Neal Thompson</t>
  </si>
  <si>
    <t>Thompson, Neal</t>
  </si>
  <si>
    <t>Crown Archetype</t>
  </si>
  <si>
    <t>to-read (#15)</t>
  </si>
  <si>
    <t>Unpacking the Boxes: A Memoir of a Life in Poetry</t>
  </si>
  <si>
    <t>Donald Hall</t>
  </si>
  <si>
    <t>Hall, Donald</t>
  </si>
  <si>
    <t>to-read (#10)</t>
  </si>
  <si>
    <t>Chasing Aphrodite: The Hunt for Looted Antiquities at the World's Richest Museum</t>
  </si>
  <si>
    <t>Jason Felch</t>
  </si>
  <si>
    <t>Felch, Jason</t>
  </si>
  <si>
    <t>Ralph Frammolino</t>
  </si>
  <si>
    <t>to-read (#5)</t>
  </si>
  <si>
    <t>Lineages and Lies</t>
  </si>
  <si>
    <t>Jimmy Fox</t>
  </si>
  <si>
    <t>Fox, Jimmy</t>
  </si>
  <si>
    <t>to-read (#7)</t>
  </si>
  <si>
    <t>The Amber Room</t>
  </si>
  <si>
    <t>to-read (#3)</t>
  </si>
  <si>
    <t>The Romanov Prophecy</t>
  </si>
  <si>
    <t>to-read (#2)</t>
  </si>
  <si>
    <t>The Dead Detective</t>
  </si>
  <si>
    <t>Rod Kierkegaard Jr.</t>
  </si>
  <si>
    <t>Curiosity Quills Press</t>
  </si>
  <si>
    <t>to-read (#13)</t>
  </si>
  <si>
    <t>The Lost Ancestor</t>
  </si>
  <si>
    <t>Nathan Dylan Goodwin</t>
  </si>
  <si>
    <t>Goodwin, Nathan Dylan</t>
  </si>
  <si>
    <t>to-read (#9)</t>
  </si>
  <si>
    <t>Deadly Pedigree (Nick Herald Genealogical Mystery #1)</t>
  </si>
  <si>
    <t>Top Publications</t>
  </si>
  <si>
    <t>to-read (#6)</t>
  </si>
  <si>
    <t>The Columbus Affair</t>
  </si>
  <si>
    <t>to-read (#1)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</si>
</sst>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38"/>
  <sheetViews>
    <sheetView tabSelected="1" workbookViewId="0"/>
  </sheetViews>
  <sheetFormatPr defaultRowHeight="14.4" x14ac:dyDescent="0.3"/>
  <sheetData>
    <row r="1" spans="1:3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 x14ac:dyDescent="0.3">
      <c r="A2">
        <v>44153</v>
      </c>
      <c r="B2" t="s">
        <v>31</v>
      </c>
      <c r="C2" t="s">
        <v>32</v>
      </c>
      <c r="D2" t="s">
        <v>33</v>
      </c>
      <c r="E2" t="s">
        <v>34</v>
      </c>
      <c r="F2" t="str">
        <f>"1590170431"</f>
        <v>1590170431</v>
      </c>
      <c r="G2" t="str">
        <f>"9781590170434"</f>
        <v>9781590170434</v>
      </c>
      <c r="H2">
        <v>0</v>
      </c>
      <c r="I2">
        <v>3.96</v>
      </c>
      <c r="J2" t="s">
        <v>35</v>
      </c>
      <c r="K2" t="s">
        <v>36</v>
      </c>
      <c r="L2">
        <v>272</v>
      </c>
      <c r="M2">
        <v>2003</v>
      </c>
      <c r="N2">
        <v>1948</v>
      </c>
      <c r="P2" s="1">
        <v>42430</v>
      </c>
      <c r="Q2" t="s">
        <v>37</v>
      </c>
      <c r="R2" t="s">
        <v>38</v>
      </c>
      <c r="S2" t="s">
        <v>37</v>
      </c>
      <c r="Z2">
        <v>0</v>
      </c>
    </row>
    <row r="3" spans="1:31" x14ac:dyDescent="0.3">
      <c r="A3">
        <v>27866736</v>
      </c>
      <c r="B3" t="s">
        <v>39</v>
      </c>
      <c r="C3" t="s">
        <v>40</v>
      </c>
      <c r="D3" t="s">
        <v>41</v>
      </c>
      <c r="F3" t="str">
        <f>"1473627370"</f>
        <v>1473627370</v>
      </c>
      <c r="G3" t="str">
        <f>"9781473627376"</f>
        <v>9781473627376</v>
      </c>
      <c r="H3">
        <v>0</v>
      </c>
      <c r="I3">
        <v>3.87</v>
      </c>
      <c r="J3" t="s">
        <v>42</v>
      </c>
      <c r="K3" t="s">
        <v>36</v>
      </c>
      <c r="L3">
        <v>448</v>
      </c>
      <c r="M3">
        <v>2015</v>
      </c>
      <c r="N3">
        <v>2015</v>
      </c>
      <c r="P3" s="1">
        <v>42430</v>
      </c>
      <c r="Q3" t="s">
        <v>37</v>
      </c>
      <c r="R3" t="s">
        <v>43</v>
      </c>
      <c r="S3" t="s">
        <v>37</v>
      </c>
      <c r="Z3">
        <v>0</v>
      </c>
    </row>
    <row r="4" spans="1:31" x14ac:dyDescent="0.3">
      <c r="A4">
        <v>23846393</v>
      </c>
      <c r="B4" t="s">
        <v>44</v>
      </c>
      <c r="C4" t="s">
        <v>45</v>
      </c>
      <c r="D4" t="s">
        <v>46</v>
      </c>
      <c r="F4" t="str">
        <f>"1476771898"</f>
        <v>1476771898</v>
      </c>
      <c r="G4" t="str">
        <f>"9781476771892"</f>
        <v>9781476771892</v>
      </c>
      <c r="H4">
        <v>0</v>
      </c>
      <c r="I4">
        <v>3.69</v>
      </c>
      <c r="J4" t="s">
        <v>47</v>
      </c>
      <c r="K4" t="s">
        <v>48</v>
      </c>
      <c r="L4">
        <v>288</v>
      </c>
      <c r="M4">
        <v>2015</v>
      </c>
      <c r="N4">
        <v>2015</v>
      </c>
      <c r="P4" s="1">
        <v>42430</v>
      </c>
      <c r="Q4" t="s">
        <v>37</v>
      </c>
      <c r="R4" t="s">
        <v>49</v>
      </c>
      <c r="S4" t="s">
        <v>37</v>
      </c>
      <c r="Z4">
        <v>0</v>
      </c>
    </row>
    <row r="5" spans="1:31" x14ac:dyDescent="0.3">
      <c r="A5">
        <v>22614560</v>
      </c>
      <c r="B5" t="s">
        <v>50</v>
      </c>
      <c r="C5" t="s">
        <v>51</v>
      </c>
      <c r="D5" t="s">
        <v>52</v>
      </c>
      <c r="F5" t="str">
        <f>""</f>
        <v/>
      </c>
      <c r="G5" t="str">
        <f>""</f>
        <v/>
      </c>
      <c r="H5">
        <v>0</v>
      </c>
      <c r="I5">
        <v>4.13</v>
      </c>
      <c r="K5" t="s">
        <v>53</v>
      </c>
      <c r="L5">
        <v>338</v>
      </c>
      <c r="N5">
        <v>2014</v>
      </c>
      <c r="P5" s="1">
        <v>42430</v>
      </c>
      <c r="Q5" t="s">
        <v>37</v>
      </c>
      <c r="R5" t="s">
        <v>54</v>
      </c>
      <c r="S5" t="s">
        <v>37</v>
      </c>
      <c r="Z5">
        <v>0</v>
      </c>
    </row>
    <row r="6" spans="1:31" x14ac:dyDescent="0.3">
      <c r="A6">
        <v>10104</v>
      </c>
      <c r="B6" t="s">
        <v>55</v>
      </c>
      <c r="C6" t="s">
        <v>56</v>
      </c>
      <c r="D6" t="s">
        <v>57</v>
      </c>
      <c r="F6" t="str">
        <f>"0802136834"</f>
        <v>0802136834</v>
      </c>
      <c r="G6" t="str">
        <f>"9780802136831"</f>
        <v>9780802136831</v>
      </c>
      <c r="H6">
        <v>0</v>
      </c>
      <c r="I6">
        <v>4.09</v>
      </c>
      <c r="J6" t="s">
        <v>58</v>
      </c>
      <c r="K6" t="s">
        <v>36</v>
      </c>
      <c r="L6">
        <v>643</v>
      </c>
      <c r="M6">
        <v>1991</v>
      </c>
      <c r="N6">
        <v>1980</v>
      </c>
      <c r="P6" s="1">
        <v>42430</v>
      </c>
      <c r="Q6" t="s">
        <v>37</v>
      </c>
      <c r="R6" t="s">
        <v>59</v>
      </c>
      <c r="S6" t="s">
        <v>37</v>
      </c>
      <c r="Z6">
        <v>0</v>
      </c>
    </row>
    <row r="7" spans="1:31" x14ac:dyDescent="0.3">
      <c r="A7">
        <v>101921</v>
      </c>
      <c r="B7" t="s">
        <v>60</v>
      </c>
      <c r="C7" t="s">
        <v>61</v>
      </c>
      <c r="D7" t="s">
        <v>62</v>
      </c>
      <c r="F7" t="str">
        <f>"0312426399"</f>
        <v>0312426399</v>
      </c>
      <c r="G7" t="str">
        <f>"9780312426392"</f>
        <v>9780312426392</v>
      </c>
      <c r="H7">
        <v>0</v>
      </c>
      <c r="I7">
        <v>3.95</v>
      </c>
      <c r="J7" t="s">
        <v>63</v>
      </c>
      <c r="K7" t="s">
        <v>36</v>
      </c>
      <c r="L7">
        <v>749</v>
      </c>
      <c r="M7">
        <v>2006</v>
      </c>
      <c r="N7">
        <v>1992</v>
      </c>
      <c r="P7" s="1">
        <v>42430</v>
      </c>
      <c r="Q7" t="s">
        <v>37</v>
      </c>
      <c r="R7" t="s">
        <v>64</v>
      </c>
      <c r="S7" t="s">
        <v>37</v>
      </c>
      <c r="Z7">
        <v>0</v>
      </c>
    </row>
    <row r="8" spans="1:31" x14ac:dyDescent="0.3">
      <c r="A8">
        <v>2444787</v>
      </c>
      <c r="B8" t="s">
        <v>65</v>
      </c>
      <c r="C8" t="s">
        <v>66</v>
      </c>
      <c r="D8" t="s">
        <v>67</v>
      </c>
      <c r="F8" t="str">
        <f>"0571237703"</f>
        <v>0571237703</v>
      </c>
      <c r="G8" t="str">
        <f>"9780571237708"</f>
        <v>9780571237708</v>
      </c>
      <c r="H8">
        <v>0</v>
      </c>
      <c r="I8">
        <v>3.45</v>
      </c>
      <c r="J8" t="s">
        <v>68</v>
      </c>
      <c r="K8" t="s">
        <v>48</v>
      </c>
      <c r="L8">
        <v>292</v>
      </c>
      <c r="N8">
        <v>2008</v>
      </c>
      <c r="P8" s="1">
        <v>42430</v>
      </c>
      <c r="Q8" t="s">
        <v>37</v>
      </c>
      <c r="R8" t="s">
        <v>69</v>
      </c>
      <c r="S8" t="s">
        <v>37</v>
      </c>
      <c r="Z8">
        <v>0</v>
      </c>
    </row>
    <row r="9" spans="1:31" x14ac:dyDescent="0.3">
      <c r="A9">
        <v>6940340</v>
      </c>
      <c r="B9" t="s">
        <v>70</v>
      </c>
      <c r="C9" t="s">
        <v>71</v>
      </c>
      <c r="D9" t="s">
        <v>72</v>
      </c>
      <c r="F9" t="str">
        <f>"1906021767"</f>
        <v>1906021767</v>
      </c>
      <c r="G9" t="str">
        <f>"9781906021764"</f>
        <v>9781906021764</v>
      </c>
      <c r="H9">
        <v>0</v>
      </c>
      <c r="I9">
        <v>3.16</v>
      </c>
      <c r="J9" t="s">
        <v>73</v>
      </c>
      <c r="K9" t="s">
        <v>48</v>
      </c>
      <c r="L9">
        <v>192</v>
      </c>
      <c r="M9">
        <v>2009</v>
      </c>
      <c r="N9">
        <v>2009</v>
      </c>
      <c r="P9" s="1">
        <v>42430</v>
      </c>
      <c r="Q9" t="s">
        <v>37</v>
      </c>
      <c r="R9" t="s">
        <v>74</v>
      </c>
      <c r="S9" t="s">
        <v>37</v>
      </c>
      <c r="Z9">
        <v>0</v>
      </c>
    </row>
    <row r="10" spans="1:31" x14ac:dyDescent="0.3">
      <c r="A10">
        <v>11815113</v>
      </c>
      <c r="B10" t="s">
        <v>75</v>
      </c>
      <c r="C10" t="s">
        <v>76</v>
      </c>
      <c r="D10" t="s">
        <v>77</v>
      </c>
      <c r="F10" t="str">
        <f>"0062077562"</f>
        <v>0062077562</v>
      </c>
      <c r="G10" t="str">
        <f>"9780062077561"</f>
        <v>9780062077561</v>
      </c>
      <c r="H10">
        <v>0</v>
      </c>
      <c r="I10">
        <v>3.78</v>
      </c>
      <c r="J10" t="s">
        <v>78</v>
      </c>
      <c r="K10" t="s">
        <v>48</v>
      </c>
      <c r="L10">
        <v>368</v>
      </c>
      <c r="M10">
        <v>2012</v>
      </c>
      <c r="N10">
        <v>2011</v>
      </c>
      <c r="P10" s="1">
        <v>42430</v>
      </c>
      <c r="Q10" t="s">
        <v>37</v>
      </c>
      <c r="R10" t="s">
        <v>79</v>
      </c>
      <c r="S10" t="s">
        <v>37</v>
      </c>
      <c r="Z10">
        <v>0</v>
      </c>
    </row>
    <row r="11" spans="1:31" x14ac:dyDescent="0.3">
      <c r="A11">
        <v>23214337</v>
      </c>
      <c r="B11" t="s">
        <v>80</v>
      </c>
      <c r="C11" t="s">
        <v>81</v>
      </c>
      <c r="D11" t="s">
        <v>82</v>
      </c>
      <c r="F11" t="str">
        <f>"0802123910"</f>
        <v>0802123910</v>
      </c>
      <c r="G11" t="str">
        <f>"9780802123916"</f>
        <v>9780802123916</v>
      </c>
      <c r="H11">
        <v>0</v>
      </c>
      <c r="I11">
        <v>3.99</v>
      </c>
      <c r="J11" t="s">
        <v>58</v>
      </c>
      <c r="K11" t="s">
        <v>48</v>
      </c>
      <c r="L11">
        <v>310</v>
      </c>
      <c r="M11">
        <v>2015</v>
      </c>
      <c r="N11">
        <v>2015</v>
      </c>
      <c r="P11" s="1">
        <v>42430</v>
      </c>
      <c r="Q11" t="s">
        <v>37</v>
      </c>
      <c r="R11" t="s">
        <v>83</v>
      </c>
      <c r="S11" t="s">
        <v>37</v>
      </c>
      <c r="Z11">
        <v>0</v>
      </c>
    </row>
    <row r="12" spans="1:31" x14ac:dyDescent="0.3">
      <c r="A12">
        <v>25064563</v>
      </c>
      <c r="B12" t="s">
        <v>84</v>
      </c>
      <c r="C12" t="s">
        <v>85</v>
      </c>
      <c r="D12" t="s">
        <v>86</v>
      </c>
      <c r="F12" t="str">
        <f>"0316378232"</f>
        <v>0316378232</v>
      </c>
      <c r="G12" t="str">
        <f>"9780316378239"</f>
        <v>9780316378239</v>
      </c>
      <c r="H12">
        <v>0</v>
      </c>
      <c r="I12">
        <v>3.4</v>
      </c>
      <c r="J12" t="s">
        <v>87</v>
      </c>
      <c r="K12" t="s">
        <v>48</v>
      </c>
      <c r="L12">
        <v>256</v>
      </c>
      <c r="M12">
        <v>2016</v>
      </c>
      <c r="N12">
        <v>2016</v>
      </c>
      <c r="P12" s="1">
        <v>42430</v>
      </c>
      <c r="Q12" t="s">
        <v>37</v>
      </c>
      <c r="R12" t="s">
        <v>88</v>
      </c>
      <c r="S12" t="s">
        <v>37</v>
      </c>
      <c r="Z12">
        <v>0</v>
      </c>
    </row>
    <row r="13" spans="1:31" x14ac:dyDescent="0.3">
      <c r="A13">
        <v>7322889</v>
      </c>
      <c r="B13" t="s">
        <v>89</v>
      </c>
      <c r="C13" t="s">
        <v>90</v>
      </c>
      <c r="D13" t="s">
        <v>91</v>
      </c>
      <c r="F13" t="str">
        <f>""</f>
        <v/>
      </c>
      <c r="G13" t="str">
        <f>""</f>
        <v/>
      </c>
      <c r="H13">
        <v>0</v>
      </c>
      <c r="I13">
        <v>3</v>
      </c>
      <c r="J13" t="s">
        <v>92</v>
      </c>
      <c r="K13" t="s">
        <v>36</v>
      </c>
      <c r="L13">
        <v>218</v>
      </c>
      <c r="M13">
        <v>1954</v>
      </c>
      <c r="N13">
        <v>1954</v>
      </c>
      <c r="P13" s="1">
        <v>42430</v>
      </c>
      <c r="Q13" t="s">
        <v>37</v>
      </c>
      <c r="R13" t="s">
        <v>93</v>
      </c>
      <c r="S13" t="s">
        <v>37</v>
      </c>
      <c r="Z13">
        <v>0</v>
      </c>
    </row>
    <row r="14" spans="1:31" x14ac:dyDescent="0.3">
      <c r="A14">
        <v>931398</v>
      </c>
      <c r="B14" t="s">
        <v>94</v>
      </c>
      <c r="C14" t="s">
        <v>90</v>
      </c>
      <c r="D14" t="s">
        <v>91</v>
      </c>
      <c r="E14" t="s">
        <v>95</v>
      </c>
      <c r="F14" t="str">
        <f>"0061330019"</f>
        <v>0061330019</v>
      </c>
      <c r="G14" t="str">
        <f>"9780061330018"</f>
        <v>9780061330018</v>
      </c>
      <c r="H14">
        <v>0</v>
      </c>
      <c r="I14">
        <v>4.0199999999999996</v>
      </c>
      <c r="J14" t="s">
        <v>96</v>
      </c>
      <c r="K14" t="s">
        <v>36</v>
      </c>
      <c r="L14">
        <v>544</v>
      </c>
      <c r="M14">
        <v>1962</v>
      </c>
      <c r="N14">
        <v>1960</v>
      </c>
      <c r="P14" s="1">
        <v>42430</v>
      </c>
      <c r="Q14" t="s">
        <v>37</v>
      </c>
      <c r="R14" t="s">
        <v>97</v>
      </c>
      <c r="S14" t="s">
        <v>37</v>
      </c>
      <c r="Z14">
        <v>0</v>
      </c>
    </row>
    <row r="15" spans="1:31" x14ac:dyDescent="0.3">
      <c r="A15">
        <v>11275</v>
      </c>
      <c r="B15" t="s">
        <v>98</v>
      </c>
      <c r="C15" t="s">
        <v>99</v>
      </c>
      <c r="D15" t="s">
        <v>100</v>
      </c>
      <c r="E15" t="s">
        <v>101</v>
      </c>
      <c r="F15" t="str">
        <f>"0965341984"</f>
        <v>0965341984</v>
      </c>
      <c r="G15" t="str">
        <f>"9780965341981"</f>
        <v>9780965341981</v>
      </c>
      <c r="H15">
        <v>0</v>
      </c>
      <c r="I15">
        <v>4.18</v>
      </c>
      <c r="J15" t="s">
        <v>102</v>
      </c>
      <c r="K15" t="s">
        <v>36</v>
      </c>
      <c r="L15">
        <v>607</v>
      </c>
      <c r="M15">
        <v>1997</v>
      </c>
      <c r="N15">
        <v>1994</v>
      </c>
      <c r="P15" s="1">
        <v>42428</v>
      </c>
      <c r="Q15" t="s">
        <v>37</v>
      </c>
      <c r="R15" t="s">
        <v>103</v>
      </c>
      <c r="S15" t="s">
        <v>37</v>
      </c>
      <c r="Z15">
        <v>0</v>
      </c>
    </row>
    <row r="16" spans="1:31" x14ac:dyDescent="0.3">
      <c r="A16">
        <v>693387</v>
      </c>
      <c r="B16" t="s">
        <v>104</v>
      </c>
      <c r="C16" t="s">
        <v>105</v>
      </c>
      <c r="D16" t="s">
        <v>106</v>
      </c>
      <c r="F16" t="str">
        <f>"0595276091"</f>
        <v>0595276091</v>
      </c>
      <c r="G16" t="str">
        <f>"9780595276097"</f>
        <v>9780595276097</v>
      </c>
      <c r="H16">
        <v>0</v>
      </c>
      <c r="I16">
        <v>3.26</v>
      </c>
      <c r="J16" t="s">
        <v>107</v>
      </c>
      <c r="K16" t="s">
        <v>36</v>
      </c>
      <c r="L16">
        <v>308</v>
      </c>
      <c r="M16">
        <v>2003</v>
      </c>
      <c r="N16">
        <v>1978</v>
      </c>
      <c r="P16" s="1">
        <v>42428</v>
      </c>
      <c r="Q16" t="s">
        <v>37</v>
      </c>
      <c r="R16" t="s">
        <v>108</v>
      </c>
      <c r="S16" t="s">
        <v>37</v>
      </c>
      <c r="Z16">
        <v>0</v>
      </c>
    </row>
    <row r="17" spans="1:26" x14ac:dyDescent="0.3">
      <c r="A17">
        <v>19288239</v>
      </c>
      <c r="B17" t="s">
        <v>109</v>
      </c>
      <c r="C17" t="s">
        <v>99</v>
      </c>
      <c r="D17" t="s">
        <v>100</v>
      </c>
      <c r="E17" t="s">
        <v>110</v>
      </c>
      <c r="F17" t="str">
        <f>"0385352107"</f>
        <v>0385352107</v>
      </c>
      <c r="G17" t="str">
        <f>"9780385352109"</f>
        <v>9780385352109</v>
      </c>
      <c r="H17">
        <v>0</v>
      </c>
      <c r="I17">
        <v>3.8</v>
      </c>
      <c r="J17" t="s">
        <v>111</v>
      </c>
      <c r="K17" t="s">
        <v>48</v>
      </c>
      <c r="L17">
        <v>386</v>
      </c>
      <c r="M17">
        <v>2014</v>
      </c>
      <c r="N17">
        <v>2013</v>
      </c>
      <c r="P17" s="1">
        <v>42428</v>
      </c>
      <c r="Q17" t="s">
        <v>37</v>
      </c>
      <c r="R17" t="s">
        <v>112</v>
      </c>
      <c r="S17" t="s">
        <v>37</v>
      </c>
      <c r="Z17">
        <v>0</v>
      </c>
    </row>
    <row r="18" spans="1:26" x14ac:dyDescent="0.3">
      <c r="A18">
        <v>23128304</v>
      </c>
      <c r="B18" t="s">
        <v>113</v>
      </c>
      <c r="C18" t="s">
        <v>99</v>
      </c>
      <c r="D18" t="s">
        <v>100</v>
      </c>
      <c r="E18" t="s">
        <v>114</v>
      </c>
      <c r="F18" t="str">
        <f>"0385354304"</f>
        <v>0385354304</v>
      </c>
      <c r="G18" t="str">
        <f>"9780385354301"</f>
        <v>9780385354301</v>
      </c>
      <c r="H18">
        <v>0</v>
      </c>
      <c r="I18">
        <v>3.56</v>
      </c>
      <c r="J18" t="s">
        <v>102</v>
      </c>
      <c r="K18" t="s">
        <v>36</v>
      </c>
      <c r="L18">
        <v>96</v>
      </c>
      <c r="M18">
        <v>2014</v>
      </c>
      <c r="N18">
        <v>2005</v>
      </c>
      <c r="P18" s="1">
        <v>42428</v>
      </c>
      <c r="Q18" t="s">
        <v>37</v>
      </c>
      <c r="R18" t="s">
        <v>115</v>
      </c>
      <c r="S18" t="s">
        <v>37</v>
      </c>
      <c r="Z18">
        <v>0</v>
      </c>
    </row>
    <row r="19" spans="1:26" x14ac:dyDescent="0.3">
      <c r="A19">
        <v>76464</v>
      </c>
      <c r="B19" t="s">
        <v>116</v>
      </c>
      <c r="C19" t="s">
        <v>117</v>
      </c>
      <c r="D19" t="s">
        <v>118</v>
      </c>
      <c r="F19" t="str">
        <f>"1594770190"</f>
        <v>1594770190</v>
      </c>
      <c r="G19" t="str">
        <f>"9781594770197"</f>
        <v>9781594770197</v>
      </c>
      <c r="H19">
        <v>0</v>
      </c>
      <c r="I19">
        <v>3.34</v>
      </c>
      <c r="J19" t="s">
        <v>119</v>
      </c>
      <c r="K19" t="s">
        <v>36</v>
      </c>
      <c r="L19">
        <v>288</v>
      </c>
      <c r="M19">
        <v>2004</v>
      </c>
      <c r="N19">
        <v>2004</v>
      </c>
      <c r="P19" s="1">
        <v>42428</v>
      </c>
      <c r="Q19" t="s">
        <v>37</v>
      </c>
      <c r="R19" t="s">
        <v>120</v>
      </c>
      <c r="S19" t="s">
        <v>37</v>
      </c>
      <c r="Z19">
        <v>0</v>
      </c>
    </row>
    <row r="20" spans="1:26" x14ac:dyDescent="0.3">
      <c r="A20">
        <v>327276</v>
      </c>
      <c r="B20" t="s">
        <v>121</v>
      </c>
      <c r="C20" t="s">
        <v>117</v>
      </c>
      <c r="D20" t="s">
        <v>118</v>
      </c>
      <c r="F20" t="str">
        <f>"0892817100"</f>
        <v>0892817100</v>
      </c>
      <c r="G20" t="str">
        <f>"9780892817108"</f>
        <v>9780892817108</v>
      </c>
      <c r="H20">
        <v>0</v>
      </c>
      <c r="I20">
        <v>3.31</v>
      </c>
      <c r="J20" t="s">
        <v>119</v>
      </c>
      <c r="K20" t="s">
        <v>36</v>
      </c>
      <c r="L20">
        <v>304</v>
      </c>
      <c r="M20">
        <v>1999</v>
      </c>
      <c r="N20">
        <v>1999</v>
      </c>
      <c r="P20" s="1">
        <v>42428</v>
      </c>
      <c r="Q20" t="s">
        <v>37</v>
      </c>
      <c r="R20" t="s">
        <v>122</v>
      </c>
      <c r="S20" t="s">
        <v>37</v>
      </c>
      <c r="Z20">
        <v>0</v>
      </c>
    </row>
    <row r="21" spans="1:26" x14ac:dyDescent="0.3">
      <c r="A21">
        <v>67041</v>
      </c>
      <c r="B21" t="s">
        <v>123</v>
      </c>
      <c r="C21" t="s">
        <v>117</v>
      </c>
      <c r="D21" t="s">
        <v>118</v>
      </c>
      <c r="F21" t="str">
        <f>"0471462322"</f>
        <v>0471462322</v>
      </c>
      <c r="G21" t="str">
        <f>"9780471462323"</f>
        <v>9780471462323</v>
      </c>
      <c r="H21">
        <v>0</v>
      </c>
      <c r="I21">
        <v>3.81</v>
      </c>
      <c r="J21" t="s">
        <v>124</v>
      </c>
      <c r="K21" t="s">
        <v>36</v>
      </c>
      <c r="L21">
        <v>250</v>
      </c>
      <c r="M21">
        <v>2005</v>
      </c>
      <c r="N21">
        <v>2005</v>
      </c>
      <c r="P21" s="1">
        <v>42428</v>
      </c>
      <c r="Q21" t="s">
        <v>37</v>
      </c>
      <c r="R21" t="s">
        <v>125</v>
      </c>
      <c r="S21" t="s">
        <v>37</v>
      </c>
      <c r="Z21">
        <v>0</v>
      </c>
    </row>
    <row r="22" spans="1:26" x14ac:dyDescent="0.3">
      <c r="A22">
        <v>28376248</v>
      </c>
      <c r="B22" t="s">
        <v>126</v>
      </c>
      <c r="C22" t="s">
        <v>127</v>
      </c>
      <c r="D22" t="s">
        <v>128</v>
      </c>
      <c r="F22" t="str">
        <f>"0571308023"</f>
        <v>0571308023</v>
      </c>
      <c r="G22" t="str">
        <f>""</f>
        <v/>
      </c>
      <c r="H22">
        <v>0</v>
      </c>
      <c r="I22">
        <v>3.88</v>
      </c>
      <c r="J22" t="s">
        <v>68</v>
      </c>
      <c r="K22" t="s">
        <v>36</v>
      </c>
      <c r="L22">
        <v>304</v>
      </c>
      <c r="M22">
        <v>2015</v>
      </c>
      <c r="P22" s="1">
        <v>42428</v>
      </c>
      <c r="Q22" t="s">
        <v>37</v>
      </c>
      <c r="R22" t="s">
        <v>129</v>
      </c>
      <c r="S22" t="s">
        <v>37</v>
      </c>
      <c r="Z22">
        <v>0</v>
      </c>
    </row>
    <row r="23" spans="1:26" x14ac:dyDescent="0.3">
      <c r="A23">
        <v>21413849</v>
      </c>
      <c r="B23" t="s">
        <v>130</v>
      </c>
      <c r="C23" t="s">
        <v>127</v>
      </c>
      <c r="D23" t="s">
        <v>128</v>
      </c>
      <c r="F23" t="str">
        <f>"1610394550"</f>
        <v>1610394550</v>
      </c>
      <c r="G23" t="str">
        <f>"9781610394550"</f>
        <v>9781610394550</v>
      </c>
      <c r="H23">
        <v>0</v>
      </c>
      <c r="I23">
        <v>3.96</v>
      </c>
      <c r="J23" t="s">
        <v>131</v>
      </c>
      <c r="K23" t="s">
        <v>48</v>
      </c>
      <c r="L23">
        <v>256</v>
      </c>
      <c r="M23">
        <v>2014</v>
      </c>
      <c r="N23">
        <v>2014</v>
      </c>
      <c r="P23" s="1">
        <v>42428</v>
      </c>
      <c r="Q23" t="s">
        <v>37</v>
      </c>
      <c r="R23" t="s">
        <v>132</v>
      </c>
      <c r="S23" t="s">
        <v>37</v>
      </c>
      <c r="Z23">
        <v>0</v>
      </c>
    </row>
    <row r="24" spans="1:26" x14ac:dyDescent="0.3">
      <c r="A24">
        <v>8694125</v>
      </c>
      <c r="B24" t="s">
        <v>133</v>
      </c>
      <c r="C24" t="s">
        <v>134</v>
      </c>
      <c r="D24" t="s">
        <v>135</v>
      </c>
      <c r="F24" t="str">
        <f>"0465010210"</f>
        <v>0465010210</v>
      </c>
      <c r="G24" t="str">
        <f>"9780465010219"</f>
        <v>9780465010219</v>
      </c>
      <c r="H24">
        <v>0</v>
      </c>
      <c r="I24">
        <v>3.6</v>
      </c>
      <c r="J24" t="s">
        <v>136</v>
      </c>
      <c r="K24" t="s">
        <v>48</v>
      </c>
      <c r="L24">
        <v>360</v>
      </c>
      <c r="M24">
        <v>2011</v>
      </c>
      <c r="N24">
        <v>2011</v>
      </c>
      <c r="P24" s="1">
        <v>42428</v>
      </c>
      <c r="Q24" t="s">
        <v>37</v>
      </c>
      <c r="R24" t="s">
        <v>137</v>
      </c>
      <c r="S24" t="s">
        <v>37</v>
      </c>
      <c r="Z24">
        <v>0</v>
      </c>
    </row>
    <row r="25" spans="1:26" x14ac:dyDescent="0.3">
      <c r="A25">
        <v>19193728</v>
      </c>
      <c r="B25" t="s">
        <v>138</v>
      </c>
      <c r="C25" t="s">
        <v>139</v>
      </c>
      <c r="D25" t="s">
        <v>140</v>
      </c>
      <c r="F25" t="str">
        <f>""</f>
        <v/>
      </c>
      <c r="G25" t="str">
        <f>""</f>
        <v/>
      </c>
      <c r="H25">
        <v>0</v>
      </c>
      <c r="I25">
        <v>3.89</v>
      </c>
      <c r="J25" t="s">
        <v>141</v>
      </c>
      <c r="K25" t="s">
        <v>53</v>
      </c>
      <c r="L25">
        <v>16</v>
      </c>
      <c r="M25">
        <v>2011</v>
      </c>
      <c r="N25">
        <v>2008</v>
      </c>
      <c r="P25" s="1">
        <v>42428</v>
      </c>
      <c r="Q25" t="s">
        <v>37</v>
      </c>
      <c r="R25" t="s">
        <v>142</v>
      </c>
      <c r="S25" t="s">
        <v>37</v>
      </c>
      <c r="Z25">
        <v>0</v>
      </c>
    </row>
    <row r="26" spans="1:26" x14ac:dyDescent="0.3">
      <c r="A26">
        <v>135029</v>
      </c>
      <c r="B26" t="s">
        <v>143</v>
      </c>
      <c r="C26" t="s">
        <v>144</v>
      </c>
      <c r="D26" t="s">
        <v>145</v>
      </c>
      <c r="E26" t="s">
        <v>146</v>
      </c>
      <c r="F26" t="str">
        <f>"0947757899"</f>
        <v>0947757899</v>
      </c>
      <c r="G26" t="str">
        <f>"9780947757892"</f>
        <v>9780947757892</v>
      </c>
      <c r="H26">
        <v>0</v>
      </c>
      <c r="I26">
        <v>4.01</v>
      </c>
      <c r="J26" t="s">
        <v>147</v>
      </c>
      <c r="K26" t="s">
        <v>36</v>
      </c>
      <c r="L26">
        <v>1</v>
      </c>
      <c r="M26">
        <v>1996</v>
      </c>
      <c r="N26">
        <v>1988</v>
      </c>
      <c r="P26" s="1">
        <v>42428</v>
      </c>
      <c r="Q26" t="s">
        <v>37</v>
      </c>
      <c r="R26" t="s">
        <v>148</v>
      </c>
      <c r="S26" t="s">
        <v>37</v>
      </c>
      <c r="Z26">
        <v>0</v>
      </c>
    </row>
    <row r="27" spans="1:26" x14ac:dyDescent="0.3">
      <c r="A27">
        <v>1002769</v>
      </c>
      <c r="B27" t="s">
        <v>149</v>
      </c>
      <c r="C27" t="s">
        <v>150</v>
      </c>
      <c r="D27" t="s">
        <v>151</v>
      </c>
      <c r="E27" t="s">
        <v>152</v>
      </c>
      <c r="F27" t="str">
        <f>"2070387836"</f>
        <v>2070387836</v>
      </c>
      <c r="G27" t="str">
        <f>"9782070387830"</f>
        <v>9782070387830</v>
      </c>
      <c r="H27">
        <v>0</v>
      </c>
      <c r="I27">
        <v>3.63</v>
      </c>
      <c r="J27" t="s">
        <v>153</v>
      </c>
      <c r="K27" t="s">
        <v>36</v>
      </c>
      <c r="M27">
        <v>1994</v>
      </c>
      <c r="N27">
        <v>1989</v>
      </c>
      <c r="P27" s="1">
        <v>42428</v>
      </c>
      <c r="Q27" t="s">
        <v>37</v>
      </c>
      <c r="R27" t="s">
        <v>154</v>
      </c>
      <c r="S27" t="s">
        <v>37</v>
      </c>
      <c r="Z27">
        <v>0</v>
      </c>
    </row>
    <row r="28" spans="1:26" x14ac:dyDescent="0.3">
      <c r="A28">
        <v>28293</v>
      </c>
      <c r="B28" t="s">
        <v>155</v>
      </c>
      <c r="C28" t="s">
        <v>150</v>
      </c>
      <c r="D28" t="s">
        <v>151</v>
      </c>
      <c r="E28" t="s">
        <v>156</v>
      </c>
      <c r="F28" t="str">
        <f>"0879237511"</f>
        <v>0879237511</v>
      </c>
      <c r="G28" t="str">
        <f>"9780879237516"</f>
        <v>9780879237516</v>
      </c>
      <c r="H28">
        <v>0</v>
      </c>
      <c r="I28">
        <v>4.26</v>
      </c>
      <c r="J28" t="s">
        <v>157</v>
      </c>
      <c r="K28" t="s">
        <v>36</v>
      </c>
      <c r="L28">
        <v>581</v>
      </c>
      <c r="M28">
        <v>1988</v>
      </c>
      <c r="N28">
        <v>1978</v>
      </c>
      <c r="P28" s="1">
        <v>42428</v>
      </c>
      <c r="Q28" t="s">
        <v>37</v>
      </c>
      <c r="R28" t="s">
        <v>158</v>
      </c>
      <c r="S28" t="s">
        <v>37</v>
      </c>
      <c r="Z28">
        <v>0</v>
      </c>
    </row>
    <row r="29" spans="1:26" x14ac:dyDescent="0.3">
      <c r="A29">
        <v>711592</v>
      </c>
      <c r="B29" t="s">
        <v>159</v>
      </c>
      <c r="C29" t="s">
        <v>160</v>
      </c>
      <c r="D29" t="s">
        <v>161</v>
      </c>
      <c r="F29" t="str">
        <f>"0670038261"</f>
        <v>0670038261</v>
      </c>
      <c r="G29" t="str">
        <f>"9780670038268"</f>
        <v>9780670038268</v>
      </c>
      <c r="H29">
        <v>0</v>
      </c>
      <c r="I29">
        <v>4.3600000000000003</v>
      </c>
      <c r="J29" t="s">
        <v>162</v>
      </c>
      <c r="K29" t="s">
        <v>48</v>
      </c>
      <c r="L29">
        <v>832</v>
      </c>
      <c r="M29">
        <v>2007</v>
      </c>
      <c r="N29">
        <v>2007</v>
      </c>
      <c r="P29" s="1">
        <v>42428</v>
      </c>
      <c r="Q29" t="s">
        <v>37</v>
      </c>
      <c r="R29" t="s">
        <v>163</v>
      </c>
      <c r="S29" t="s">
        <v>37</v>
      </c>
      <c r="Z29">
        <v>0</v>
      </c>
    </row>
    <row r="30" spans="1:26" x14ac:dyDescent="0.3">
      <c r="A30">
        <v>12669494</v>
      </c>
      <c r="B30" t="s">
        <v>164</v>
      </c>
      <c r="C30" t="s">
        <v>165</v>
      </c>
      <c r="D30" t="s">
        <v>166</v>
      </c>
      <c r="F30" t="str">
        <f>"0062094475"</f>
        <v>0062094475</v>
      </c>
      <c r="G30" t="str">
        <f>"9780062094476"</f>
        <v>9780062094476</v>
      </c>
      <c r="H30">
        <v>0</v>
      </c>
      <c r="I30">
        <v>3.53</v>
      </c>
      <c r="J30" t="s">
        <v>167</v>
      </c>
      <c r="K30" t="s">
        <v>48</v>
      </c>
      <c r="L30">
        <v>368</v>
      </c>
      <c r="M30">
        <v>2012</v>
      </c>
      <c r="N30">
        <v>2012</v>
      </c>
      <c r="P30" s="1">
        <v>42428</v>
      </c>
      <c r="Q30" t="s">
        <v>37</v>
      </c>
      <c r="R30" t="s">
        <v>168</v>
      </c>
      <c r="S30" t="s">
        <v>37</v>
      </c>
      <c r="Z30">
        <v>0</v>
      </c>
    </row>
    <row r="31" spans="1:26" x14ac:dyDescent="0.3">
      <c r="A31">
        <v>9553391</v>
      </c>
      <c r="B31" t="s">
        <v>169</v>
      </c>
      <c r="C31" t="s">
        <v>170</v>
      </c>
      <c r="D31" t="s">
        <v>171</v>
      </c>
      <c r="F31" t="str">
        <f>"1848541953"</f>
        <v>1848541953</v>
      </c>
      <c r="G31" t="str">
        <f>"9781848541955"</f>
        <v>9781848541955</v>
      </c>
      <c r="H31">
        <v>0</v>
      </c>
      <c r="I31">
        <v>4.01</v>
      </c>
      <c r="J31" t="s">
        <v>172</v>
      </c>
      <c r="K31" t="s">
        <v>48</v>
      </c>
      <c r="L31">
        <v>438</v>
      </c>
      <c r="M31">
        <v>2010</v>
      </c>
      <c r="N31">
        <v>2010</v>
      </c>
      <c r="P31" s="1">
        <v>42428</v>
      </c>
      <c r="Q31" t="s">
        <v>37</v>
      </c>
      <c r="R31" t="s">
        <v>173</v>
      </c>
      <c r="S31" t="s">
        <v>37</v>
      </c>
      <c r="Z31">
        <v>0</v>
      </c>
    </row>
    <row r="32" spans="1:26" x14ac:dyDescent="0.3">
      <c r="A32">
        <v>6468102</v>
      </c>
      <c r="B32" t="s">
        <v>174</v>
      </c>
      <c r="C32" t="s">
        <v>175</v>
      </c>
      <c r="D32" t="s">
        <v>176</v>
      </c>
      <c r="E32" t="s">
        <v>177</v>
      </c>
      <c r="F32" t="str">
        <f>"0007280858"</f>
        <v>0007280858</v>
      </c>
      <c r="G32" t="str">
        <f>"9780007280858"</f>
        <v>9780007280858</v>
      </c>
      <c r="H32">
        <v>0</v>
      </c>
      <c r="I32">
        <v>3.96</v>
      </c>
      <c r="J32" t="s">
        <v>178</v>
      </c>
      <c r="K32" t="s">
        <v>48</v>
      </c>
      <c r="L32">
        <v>256</v>
      </c>
      <c r="M32">
        <v>1900</v>
      </c>
      <c r="N32">
        <v>1900</v>
      </c>
      <c r="P32" s="1">
        <v>42428</v>
      </c>
      <c r="Q32" t="s">
        <v>37</v>
      </c>
      <c r="R32" t="s">
        <v>179</v>
      </c>
      <c r="S32" t="s">
        <v>37</v>
      </c>
      <c r="Z32">
        <v>0</v>
      </c>
    </row>
    <row r="33" spans="1:26" x14ac:dyDescent="0.3">
      <c r="A33">
        <v>20821319</v>
      </c>
      <c r="B33" t="s">
        <v>180</v>
      </c>
      <c r="C33" t="s">
        <v>160</v>
      </c>
      <c r="D33" t="s">
        <v>161</v>
      </c>
      <c r="F33" t="str">
        <f>"0670024929"</f>
        <v>0670024929</v>
      </c>
      <c r="G33" t="str">
        <f>"9780670024926"</f>
        <v>9780670024926</v>
      </c>
      <c r="H33">
        <v>0</v>
      </c>
      <c r="I33">
        <v>4.0999999999999996</v>
      </c>
      <c r="J33" t="s">
        <v>181</v>
      </c>
      <c r="K33" t="s">
        <v>48</v>
      </c>
      <c r="L33">
        <v>672</v>
      </c>
      <c r="M33">
        <v>2014</v>
      </c>
      <c r="N33">
        <v>2014</v>
      </c>
      <c r="P33" s="1">
        <v>42428</v>
      </c>
      <c r="Q33" t="s">
        <v>37</v>
      </c>
      <c r="R33" t="s">
        <v>182</v>
      </c>
      <c r="S33" t="s">
        <v>37</v>
      </c>
      <c r="Z33">
        <v>0</v>
      </c>
    </row>
    <row r="34" spans="1:26" x14ac:dyDescent="0.3">
      <c r="A34">
        <v>20702392</v>
      </c>
      <c r="B34" t="s">
        <v>183</v>
      </c>
      <c r="C34" t="s">
        <v>184</v>
      </c>
      <c r="D34" t="s">
        <v>185</v>
      </c>
      <c r="F34" t="str">
        <f>"0872866246"</f>
        <v>0872866246</v>
      </c>
      <c r="G34" t="str">
        <f>"9780872866249"</f>
        <v>9780872866249</v>
      </c>
      <c r="H34">
        <v>0</v>
      </c>
      <c r="I34">
        <v>4.1900000000000004</v>
      </c>
      <c r="J34" t="s">
        <v>186</v>
      </c>
      <c r="K34" t="s">
        <v>36</v>
      </c>
      <c r="L34">
        <v>172</v>
      </c>
      <c r="M34">
        <v>2014</v>
      </c>
      <c r="N34">
        <v>2014</v>
      </c>
      <c r="P34" s="1">
        <v>42428</v>
      </c>
      <c r="Q34" t="s">
        <v>37</v>
      </c>
      <c r="R34" t="s">
        <v>187</v>
      </c>
      <c r="S34" t="s">
        <v>37</v>
      </c>
      <c r="Z34">
        <v>0</v>
      </c>
    </row>
    <row r="35" spans="1:26" x14ac:dyDescent="0.3">
      <c r="A35">
        <v>2687715</v>
      </c>
      <c r="B35" t="s">
        <v>188</v>
      </c>
      <c r="C35" t="s">
        <v>189</v>
      </c>
      <c r="D35" t="s">
        <v>190</v>
      </c>
      <c r="E35" t="s">
        <v>191</v>
      </c>
      <c r="F35" t="str">
        <f>"0805200991"</f>
        <v>0805200991</v>
      </c>
      <c r="G35" t="str">
        <f>"9780805200997"</f>
        <v>9780805200997</v>
      </c>
      <c r="H35">
        <v>0</v>
      </c>
      <c r="I35">
        <v>3.5</v>
      </c>
      <c r="J35" t="s">
        <v>192</v>
      </c>
      <c r="K35" t="s">
        <v>36</v>
      </c>
      <c r="L35">
        <v>203</v>
      </c>
      <c r="M35">
        <v>1987</v>
      </c>
      <c r="N35">
        <v>1987</v>
      </c>
      <c r="P35" s="1">
        <v>42428</v>
      </c>
      <c r="S35" t="s">
        <v>193</v>
      </c>
      <c r="Z35">
        <v>0</v>
      </c>
    </row>
    <row r="36" spans="1:26" x14ac:dyDescent="0.3">
      <c r="A36">
        <v>234212</v>
      </c>
      <c r="B36" t="s">
        <v>194</v>
      </c>
      <c r="C36" t="s">
        <v>195</v>
      </c>
      <c r="D36" t="s">
        <v>196</v>
      </c>
      <c r="F36" t="str">
        <f>"0802714986"</f>
        <v>0802714986</v>
      </c>
      <c r="G36" t="str">
        <f>"9780802714985"</f>
        <v>9780802714985</v>
      </c>
      <c r="H36">
        <v>0</v>
      </c>
      <c r="I36">
        <v>3.93</v>
      </c>
      <c r="J36" t="s">
        <v>197</v>
      </c>
      <c r="K36" t="s">
        <v>48</v>
      </c>
      <c r="L36">
        <v>320</v>
      </c>
      <c r="M36">
        <v>2006</v>
      </c>
      <c r="N36">
        <v>2006</v>
      </c>
      <c r="P36" s="1">
        <v>42427</v>
      </c>
      <c r="S36" t="s">
        <v>193</v>
      </c>
      <c r="Z36">
        <v>0</v>
      </c>
    </row>
    <row r="37" spans="1:26" x14ac:dyDescent="0.3">
      <c r="A37">
        <v>12912</v>
      </c>
      <c r="B37" t="s">
        <v>198</v>
      </c>
      <c r="C37" t="s">
        <v>199</v>
      </c>
      <c r="D37" t="s">
        <v>200</v>
      </c>
      <c r="E37" t="s">
        <v>201</v>
      </c>
      <c r="F37" t="str">
        <f>"0670038032"</f>
        <v>0670038032</v>
      </c>
      <c r="G37" t="str">
        <f>"9780670038039"</f>
        <v>9780670038039</v>
      </c>
      <c r="H37">
        <v>0</v>
      </c>
      <c r="I37">
        <v>3.79</v>
      </c>
      <c r="J37" t="s">
        <v>181</v>
      </c>
      <c r="K37" t="s">
        <v>48</v>
      </c>
      <c r="L37">
        <v>486</v>
      </c>
      <c r="M37">
        <v>2006</v>
      </c>
      <c r="N37">
        <v>-17</v>
      </c>
      <c r="P37" s="1">
        <v>42427</v>
      </c>
      <c r="S37" t="s">
        <v>193</v>
      </c>
      <c r="Z37">
        <v>0</v>
      </c>
    </row>
    <row r="38" spans="1:26" x14ac:dyDescent="0.3">
      <c r="A38">
        <v>1622497</v>
      </c>
      <c r="B38" t="s">
        <v>202</v>
      </c>
      <c r="C38" t="s">
        <v>203</v>
      </c>
      <c r="D38" t="s">
        <v>204</v>
      </c>
      <c r="F38" t="str">
        <f>"0735104379"</f>
        <v>0735104379</v>
      </c>
      <c r="G38" t="str">
        <f>"9780735104372"</f>
        <v>9780735104372</v>
      </c>
      <c r="H38">
        <v>0</v>
      </c>
      <c r="I38">
        <v>3.78</v>
      </c>
      <c r="J38" t="s">
        <v>205</v>
      </c>
      <c r="K38" t="s">
        <v>48</v>
      </c>
      <c r="L38">
        <v>306</v>
      </c>
      <c r="M38">
        <v>2001</v>
      </c>
      <c r="N38">
        <v>1992</v>
      </c>
      <c r="P38" s="1">
        <v>42427</v>
      </c>
      <c r="S38" t="s">
        <v>193</v>
      </c>
      <c r="Z38">
        <v>0</v>
      </c>
    </row>
    <row r="39" spans="1:26" x14ac:dyDescent="0.3">
      <c r="A39">
        <v>1618549</v>
      </c>
      <c r="B39" t="s">
        <v>206</v>
      </c>
      <c r="C39" t="s">
        <v>203</v>
      </c>
      <c r="D39" t="s">
        <v>204</v>
      </c>
      <c r="F39" t="str">
        <f>"0735104360"</f>
        <v>0735104360</v>
      </c>
      <c r="G39" t="str">
        <f>"9780735104365"</f>
        <v>9780735104365</v>
      </c>
      <c r="H39">
        <v>0</v>
      </c>
      <c r="I39">
        <v>3.67</v>
      </c>
      <c r="J39" t="s">
        <v>205</v>
      </c>
      <c r="K39" t="s">
        <v>36</v>
      </c>
      <c r="L39">
        <v>270</v>
      </c>
      <c r="M39">
        <v>2001</v>
      </c>
      <c r="N39">
        <v>1995</v>
      </c>
      <c r="P39" s="1">
        <v>42427</v>
      </c>
      <c r="S39" t="s">
        <v>193</v>
      </c>
      <c r="Z39">
        <v>0</v>
      </c>
    </row>
    <row r="40" spans="1:26" x14ac:dyDescent="0.3">
      <c r="A40">
        <v>3859720</v>
      </c>
      <c r="B40" t="s">
        <v>207</v>
      </c>
      <c r="C40" t="s">
        <v>208</v>
      </c>
      <c r="D40" t="s">
        <v>209</v>
      </c>
      <c r="F40" t="str">
        <f>"0312325061"</f>
        <v>0312325061</v>
      </c>
      <c r="G40" t="str">
        <f>"9780312325060"</f>
        <v>9780312325060</v>
      </c>
      <c r="H40">
        <v>0</v>
      </c>
      <c r="I40">
        <v>3.5</v>
      </c>
      <c r="J40" t="s">
        <v>210</v>
      </c>
      <c r="K40" t="s">
        <v>48</v>
      </c>
      <c r="L40">
        <v>304</v>
      </c>
      <c r="M40">
        <v>2004</v>
      </c>
      <c r="N40">
        <v>2004</v>
      </c>
      <c r="P40" s="1">
        <v>42427</v>
      </c>
      <c r="S40" t="s">
        <v>193</v>
      </c>
      <c r="Z40">
        <v>0</v>
      </c>
    </row>
    <row r="41" spans="1:26" x14ac:dyDescent="0.3">
      <c r="A41">
        <v>99315</v>
      </c>
      <c r="B41" t="s">
        <v>211</v>
      </c>
      <c r="C41" t="s">
        <v>212</v>
      </c>
      <c r="D41" t="s">
        <v>213</v>
      </c>
      <c r="F41" t="str">
        <f>"1594481717"</f>
        <v>1594481717</v>
      </c>
      <c r="G41" t="str">
        <f>"9781594481710"</f>
        <v>9781594481710</v>
      </c>
      <c r="H41">
        <v>0</v>
      </c>
      <c r="I41">
        <v>3.95</v>
      </c>
      <c r="J41" t="s">
        <v>214</v>
      </c>
      <c r="K41" t="s">
        <v>36</v>
      </c>
      <c r="L41">
        <v>304</v>
      </c>
      <c r="M41">
        <v>2006</v>
      </c>
      <c r="N41">
        <v>2004</v>
      </c>
      <c r="P41" s="1">
        <v>42427</v>
      </c>
      <c r="S41" t="s">
        <v>193</v>
      </c>
      <c r="Z41">
        <v>0</v>
      </c>
    </row>
    <row r="42" spans="1:26" x14ac:dyDescent="0.3">
      <c r="A42">
        <v>276640</v>
      </c>
      <c r="B42" t="s">
        <v>215</v>
      </c>
      <c r="C42" t="s">
        <v>216</v>
      </c>
      <c r="D42" t="s">
        <v>217</v>
      </c>
      <c r="F42" t="str">
        <f>"1592641091"</f>
        <v>1592641091</v>
      </c>
      <c r="G42" t="str">
        <f>"9781592641093"</f>
        <v>9781592641093</v>
      </c>
      <c r="H42">
        <v>0</v>
      </c>
      <c r="I42">
        <v>3.28</v>
      </c>
      <c r="J42" t="s">
        <v>218</v>
      </c>
      <c r="K42" t="s">
        <v>36</v>
      </c>
      <c r="L42">
        <v>237</v>
      </c>
      <c r="M42">
        <v>2006</v>
      </c>
      <c r="N42">
        <v>1991</v>
      </c>
      <c r="P42" s="1">
        <v>42427</v>
      </c>
      <c r="S42" t="s">
        <v>193</v>
      </c>
      <c r="Z42">
        <v>0</v>
      </c>
    </row>
    <row r="43" spans="1:26" x14ac:dyDescent="0.3">
      <c r="A43">
        <v>1953610</v>
      </c>
      <c r="B43" t="s">
        <v>219</v>
      </c>
      <c r="C43" t="s">
        <v>220</v>
      </c>
      <c r="D43" t="s">
        <v>221</v>
      </c>
      <c r="E43" t="s">
        <v>222</v>
      </c>
      <c r="F43" t="str">
        <f>"1580231098"</f>
        <v>1580231098</v>
      </c>
      <c r="G43" t="str">
        <f>"9781580231091"</f>
        <v>9781580231091</v>
      </c>
      <c r="H43">
        <v>0</v>
      </c>
      <c r="I43">
        <v>3.5</v>
      </c>
      <c r="J43" t="s">
        <v>223</v>
      </c>
      <c r="K43" t="s">
        <v>36</v>
      </c>
      <c r="L43">
        <v>256</v>
      </c>
      <c r="M43">
        <v>2001</v>
      </c>
      <c r="N43">
        <v>2001</v>
      </c>
      <c r="P43" s="1">
        <v>42427</v>
      </c>
      <c r="S43" t="s">
        <v>193</v>
      </c>
      <c r="Z43">
        <v>0</v>
      </c>
    </row>
    <row r="44" spans="1:26" x14ac:dyDescent="0.3">
      <c r="A44">
        <v>828840</v>
      </c>
      <c r="B44" t="s">
        <v>224</v>
      </c>
      <c r="C44" t="s">
        <v>220</v>
      </c>
      <c r="D44" t="s">
        <v>221</v>
      </c>
      <c r="F44" t="str">
        <f>"1580230555"</f>
        <v>1580230555</v>
      </c>
      <c r="G44" t="str">
        <f>"9781580230551"</f>
        <v>9781580230551</v>
      </c>
      <c r="H44">
        <v>0</v>
      </c>
      <c r="I44">
        <v>3.52</v>
      </c>
      <c r="J44" t="s">
        <v>223</v>
      </c>
      <c r="K44" t="s">
        <v>36</v>
      </c>
      <c r="L44">
        <v>299</v>
      </c>
      <c r="M44">
        <v>1999</v>
      </c>
      <c r="N44">
        <v>1999</v>
      </c>
      <c r="P44" s="1">
        <v>42427</v>
      </c>
      <c r="S44" t="s">
        <v>193</v>
      </c>
      <c r="Z44">
        <v>0</v>
      </c>
    </row>
    <row r="45" spans="1:26" x14ac:dyDescent="0.3">
      <c r="A45">
        <v>80049</v>
      </c>
      <c r="B45" t="s">
        <v>225</v>
      </c>
      <c r="C45" t="s">
        <v>226</v>
      </c>
      <c r="D45" t="s">
        <v>227</v>
      </c>
      <c r="F45" t="str">
        <f>"1400040817"</f>
        <v>1400040817</v>
      </c>
      <c r="G45" t="str">
        <f>"9781400040810"</f>
        <v>9781400040810</v>
      </c>
      <c r="H45">
        <v>0</v>
      </c>
      <c r="I45">
        <v>3.86</v>
      </c>
      <c r="J45" t="s">
        <v>111</v>
      </c>
      <c r="K45" t="s">
        <v>48</v>
      </c>
      <c r="L45">
        <v>381</v>
      </c>
      <c r="M45">
        <v>2007</v>
      </c>
      <c r="N45">
        <v>2007</v>
      </c>
      <c r="P45" s="1">
        <v>42427</v>
      </c>
      <c r="S45" t="s">
        <v>193</v>
      </c>
      <c r="Z45">
        <v>0</v>
      </c>
    </row>
    <row r="46" spans="1:26" x14ac:dyDescent="0.3">
      <c r="A46">
        <v>379182</v>
      </c>
      <c r="B46" t="s">
        <v>228</v>
      </c>
      <c r="C46" t="s">
        <v>229</v>
      </c>
      <c r="D46" t="s">
        <v>230</v>
      </c>
      <c r="E46" t="s">
        <v>231</v>
      </c>
      <c r="F46" t="str">
        <f>"0972445013"</f>
        <v>0972445013</v>
      </c>
      <c r="G46" t="str">
        <f>"9780972445016"</f>
        <v>9780972445016</v>
      </c>
      <c r="H46">
        <v>0</v>
      </c>
      <c r="I46">
        <v>3.83</v>
      </c>
      <c r="J46" t="s">
        <v>232</v>
      </c>
      <c r="K46" t="s">
        <v>48</v>
      </c>
      <c r="L46">
        <v>283</v>
      </c>
      <c r="M46">
        <v>2005</v>
      </c>
      <c r="N46">
        <v>2005</v>
      </c>
      <c r="P46" s="1">
        <v>42427</v>
      </c>
      <c r="S46" t="s">
        <v>193</v>
      </c>
      <c r="Z46">
        <v>0</v>
      </c>
    </row>
    <row r="47" spans="1:26" x14ac:dyDescent="0.3">
      <c r="A47">
        <v>224697</v>
      </c>
      <c r="B47" t="s">
        <v>233</v>
      </c>
      <c r="C47" t="s">
        <v>234</v>
      </c>
      <c r="D47" t="s">
        <v>235</v>
      </c>
      <c r="E47" t="s">
        <v>236</v>
      </c>
      <c r="F47" t="str">
        <f>"0952632098"</f>
        <v>0952632098</v>
      </c>
      <c r="G47" t="str">
        <f>"9780952632092"</f>
        <v>9780952632092</v>
      </c>
      <c r="H47">
        <v>0</v>
      </c>
      <c r="I47">
        <v>3.76</v>
      </c>
      <c r="J47" t="s">
        <v>237</v>
      </c>
      <c r="K47" t="s">
        <v>36</v>
      </c>
      <c r="L47">
        <v>80</v>
      </c>
      <c r="M47">
        <v>2008</v>
      </c>
      <c r="N47">
        <v>2005</v>
      </c>
      <c r="P47" s="1">
        <v>42427</v>
      </c>
      <c r="S47" t="s">
        <v>193</v>
      </c>
      <c r="Z47">
        <v>0</v>
      </c>
    </row>
    <row r="48" spans="1:26" x14ac:dyDescent="0.3">
      <c r="A48">
        <v>513034</v>
      </c>
      <c r="B48" t="s">
        <v>238</v>
      </c>
      <c r="C48" t="s">
        <v>239</v>
      </c>
      <c r="D48" t="s">
        <v>240</v>
      </c>
      <c r="F48" t="str">
        <f>"074326116X"</f>
        <v>074326116X</v>
      </c>
      <c r="G48" t="str">
        <f>"9780743261166"</f>
        <v>9780743261166</v>
      </c>
      <c r="H48">
        <v>0</v>
      </c>
      <c r="I48">
        <v>3.88</v>
      </c>
      <c r="J48" t="s">
        <v>241</v>
      </c>
      <c r="K48" t="s">
        <v>36</v>
      </c>
      <c r="L48">
        <v>288</v>
      </c>
      <c r="M48">
        <v>2007</v>
      </c>
      <c r="N48">
        <v>2006</v>
      </c>
      <c r="P48" s="1">
        <v>42427</v>
      </c>
      <c r="S48" t="s">
        <v>193</v>
      </c>
      <c r="Z48">
        <v>0</v>
      </c>
    </row>
    <row r="49" spans="1:26" x14ac:dyDescent="0.3">
      <c r="A49">
        <v>176755</v>
      </c>
      <c r="B49" t="s">
        <v>242</v>
      </c>
      <c r="C49" t="s">
        <v>243</v>
      </c>
      <c r="D49" t="s">
        <v>244</v>
      </c>
      <c r="F49" t="str">
        <f>"0679743685"</f>
        <v>0679743685</v>
      </c>
      <c r="G49" t="str">
        <f>"9780679743682"</f>
        <v>9780679743682</v>
      </c>
      <c r="H49">
        <v>0</v>
      </c>
      <c r="I49">
        <v>3.91</v>
      </c>
      <c r="J49" t="s">
        <v>245</v>
      </c>
      <c r="K49" t="s">
        <v>36</v>
      </c>
      <c r="L49">
        <v>464</v>
      </c>
      <c r="M49">
        <v>1996</v>
      </c>
      <c r="N49">
        <v>1995</v>
      </c>
      <c r="P49" s="1">
        <v>42427</v>
      </c>
      <c r="S49" t="s">
        <v>193</v>
      </c>
      <c r="Z49">
        <v>0</v>
      </c>
    </row>
    <row r="50" spans="1:26" x14ac:dyDescent="0.3">
      <c r="A50">
        <v>22470</v>
      </c>
      <c r="B50" t="s">
        <v>246</v>
      </c>
      <c r="C50" t="s">
        <v>247</v>
      </c>
      <c r="D50" t="s">
        <v>248</v>
      </c>
      <c r="F50" t="str">
        <f>"0679731180"</f>
        <v>0679731180</v>
      </c>
      <c r="G50" t="str">
        <f>"9780679731184"</f>
        <v>9780679731184</v>
      </c>
      <c r="H50">
        <v>0</v>
      </c>
      <c r="I50">
        <v>3.89</v>
      </c>
      <c r="J50" t="s">
        <v>245</v>
      </c>
      <c r="K50" t="s">
        <v>36</v>
      </c>
      <c r="L50">
        <v>240</v>
      </c>
      <c r="M50">
        <v>1996</v>
      </c>
      <c r="N50">
        <v>1995</v>
      </c>
      <c r="P50" s="1">
        <v>42427</v>
      </c>
      <c r="S50" t="s">
        <v>193</v>
      </c>
      <c r="Z50">
        <v>0</v>
      </c>
    </row>
    <row r="51" spans="1:26" x14ac:dyDescent="0.3">
      <c r="A51">
        <v>893035</v>
      </c>
      <c r="B51" t="s">
        <v>249</v>
      </c>
      <c r="C51" t="s">
        <v>250</v>
      </c>
      <c r="D51" t="s">
        <v>251</v>
      </c>
      <c r="F51" t="str">
        <f>"0452288525"</f>
        <v>0452288525</v>
      </c>
      <c r="G51" t="str">
        <f>"9780452288522"</f>
        <v>9780452288522</v>
      </c>
      <c r="H51">
        <v>0</v>
      </c>
      <c r="I51">
        <v>3.86</v>
      </c>
      <c r="J51" t="s">
        <v>252</v>
      </c>
      <c r="K51" t="s">
        <v>36</v>
      </c>
      <c r="L51">
        <v>336</v>
      </c>
      <c r="M51">
        <v>2007</v>
      </c>
      <c r="N51">
        <v>2006</v>
      </c>
      <c r="P51" s="1">
        <v>42427</v>
      </c>
      <c r="S51" t="s">
        <v>193</v>
      </c>
      <c r="Z51">
        <v>0</v>
      </c>
    </row>
    <row r="52" spans="1:26" x14ac:dyDescent="0.3">
      <c r="A52">
        <v>108180</v>
      </c>
      <c r="B52" t="s">
        <v>253</v>
      </c>
      <c r="C52" t="s">
        <v>254</v>
      </c>
      <c r="D52" t="s">
        <v>255</v>
      </c>
      <c r="F52" t="str">
        <f>"0300119283"</f>
        <v>0300119283</v>
      </c>
      <c r="G52" t="str">
        <f>"9780300119282"</f>
        <v>9780300119282</v>
      </c>
      <c r="H52">
        <v>0</v>
      </c>
      <c r="I52">
        <v>4.1399999999999997</v>
      </c>
      <c r="J52" t="s">
        <v>256</v>
      </c>
      <c r="K52" t="s">
        <v>48</v>
      </c>
      <c r="L52">
        <v>448</v>
      </c>
      <c r="M52">
        <v>2007</v>
      </c>
      <c r="N52">
        <v>2007</v>
      </c>
      <c r="P52" s="1">
        <v>42427</v>
      </c>
      <c r="S52" t="s">
        <v>193</v>
      </c>
      <c r="Z52">
        <v>0</v>
      </c>
    </row>
    <row r="53" spans="1:26" x14ac:dyDescent="0.3">
      <c r="A53">
        <v>1948985</v>
      </c>
      <c r="B53" t="s">
        <v>257</v>
      </c>
      <c r="C53" t="s">
        <v>258</v>
      </c>
      <c r="D53" t="s">
        <v>259</v>
      </c>
      <c r="F53" t="str">
        <f>"1416567844"</f>
        <v>1416567844</v>
      </c>
      <c r="G53" t="str">
        <f>"9781416567844"</f>
        <v>9781416567844</v>
      </c>
      <c r="H53">
        <v>0</v>
      </c>
      <c r="I53">
        <v>3.98</v>
      </c>
      <c r="J53" t="s">
        <v>241</v>
      </c>
      <c r="K53" t="s">
        <v>48</v>
      </c>
      <c r="L53">
        <v>576</v>
      </c>
      <c r="M53">
        <v>2008</v>
      </c>
      <c r="N53">
        <v>2008</v>
      </c>
      <c r="P53" s="1">
        <v>42427</v>
      </c>
      <c r="S53" t="s">
        <v>193</v>
      </c>
      <c r="Z53">
        <v>0</v>
      </c>
    </row>
    <row r="54" spans="1:26" x14ac:dyDescent="0.3">
      <c r="A54">
        <v>5647968</v>
      </c>
      <c r="B54" t="s">
        <v>260</v>
      </c>
      <c r="C54" t="s">
        <v>261</v>
      </c>
      <c r="D54" t="s">
        <v>262</v>
      </c>
      <c r="F54" t="str">
        <f>"1402762283"</f>
        <v>1402762283</v>
      </c>
      <c r="G54" t="str">
        <f>"9781402762284"</f>
        <v>9781402762284</v>
      </c>
      <c r="H54">
        <v>0</v>
      </c>
      <c r="I54">
        <v>4</v>
      </c>
      <c r="J54" t="s">
        <v>263</v>
      </c>
      <c r="K54" t="s">
        <v>264</v>
      </c>
      <c r="L54">
        <v>96</v>
      </c>
      <c r="M54">
        <v>2008</v>
      </c>
      <c r="N54">
        <v>2008</v>
      </c>
      <c r="P54" s="1">
        <v>42427</v>
      </c>
      <c r="S54" t="s">
        <v>193</v>
      </c>
      <c r="Z54">
        <v>0</v>
      </c>
    </row>
    <row r="55" spans="1:26" x14ac:dyDescent="0.3">
      <c r="A55">
        <v>5063552</v>
      </c>
      <c r="B55" t="s">
        <v>265</v>
      </c>
      <c r="C55" t="s">
        <v>266</v>
      </c>
      <c r="D55" t="s">
        <v>267</v>
      </c>
      <c r="F55" t="str">
        <f>"1402755295"</f>
        <v>1402755295</v>
      </c>
      <c r="G55" t="str">
        <f>"9781402755293"</f>
        <v>9781402755293</v>
      </c>
      <c r="H55">
        <v>0</v>
      </c>
      <c r="I55">
        <v>4.33</v>
      </c>
      <c r="J55" t="s">
        <v>268</v>
      </c>
      <c r="K55" t="s">
        <v>264</v>
      </c>
      <c r="L55">
        <v>64</v>
      </c>
      <c r="M55">
        <v>2008</v>
      </c>
      <c r="N55">
        <v>2008</v>
      </c>
      <c r="P55" s="1">
        <v>42427</v>
      </c>
      <c r="S55" t="s">
        <v>193</v>
      </c>
      <c r="Z55">
        <v>0</v>
      </c>
    </row>
    <row r="56" spans="1:26" x14ac:dyDescent="0.3">
      <c r="A56">
        <v>2238067</v>
      </c>
      <c r="B56" t="s">
        <v>269</v>
      </c>
      <c r="C56" t="s">
        <v>270</v>
      </c>
      <c r="D56" t="s">
        <v>271</v>
      </c>
      <c r="F56" t="str">
        <f>"0739327992"</f>
        <v>0739327992</v>
      </c>
      <c r="G56" t="str">
        <f>"9780739327999"</f>
        <v>9780739327999</v>
      </c>
      <c r="H56">
        <v>0</v>
      </c>
      <c r="I56">
        <v>4</v>
      </c>
      <c r="J56" t="s">
        <v>272</v>
      </c>
      <c r="K56" t="s">
        <v>36</v>
      </c>
      <c r="L56">
        <v>423</v>
      </c>
      <c r="M56">
        <v>2008</v>
      </c>
      <c r="N56">
        <v>2008</v>
      </c>
      <c r="P56" s="1">
        <v>42427</v>
      </c>
      <c r="S56" t="s">
        <v>193</v>
      </c>
      <c r="Z56">
        <v>0</v>
      </c>
    </row>
    <row r="57" spans="1:26" x14ac:dyDescent="0.3">
      <c r="A57">
        <v>40102</v>
      </c>
      <c r="B57" t="s">
        <v>273</v>
      </c>
      <c r="C57" t="s">
        <v>274</v>
      </c>
      <c r="D57" t="s">
        <v>275</v>
      </c>
      <c r="F57" t="str">
        <f>"0316010669"</f>
        <v>0316010669</v>
      </c>
      <c r="G57" t="str">
        <f>"9780316010665"</f>
        <v>9780316010665</v>
      </c>
      <c r="H57">
        <v>0</v>
      </c>
      <c r="I57">
        <v>3.86</v>
      </c>
      <c r="J57" t="s">
        <v>276</v>
      </c>
      <c r="K57" t="s">
        <v>36</v>
      </c>
      <c r="L57">
        <v>296</v>
      </c>
      <c r="M57">
        <v>2007</v>
      </c>
      <c r="N57">
        <v>2001</v>
      </c>
      <c r="P57" s="1">
        <v>42427</v>
      </c>
      <c r="S57" t="s">
        <v>193</v>
      </c>
      <c r="Z57">
        <v>0</v>
      </c>
    </row>
    <row r="58" spans="1:26" x14ac:dyDescent="0.3">
      <c r="A58">
        <v>40317</v>
      </c>
      <c r="B58" t="s">
        <v>277</v>
      </c>
      <c r="C58" t="s">
        <v>270</v>
      </c>
      <c r="D58" t="s">
        <v>271</v>
      </c>
      <c r="F58" t="str">
        <f>"0312349491"</f>
        <v>0312349491</v>
      </c>
      <c r="G58" t="str">
        <f>"9780312349493"</f>
        <v>9780312349493</v>
      </c>
      <c r="H58">
        <v>0</v>
      </c>
      <c r="I58">
        <v>4.07</v>
      </c>
      <c r="J58" t="s">
        <v>278</v>
      </c>
      <c r="K58" t="s">
        <v>48</v>
      </c>
      <c r="L58">
        <v>310</v>
      </c>
      <c r="M58">
        <v>2007</v>
      </c>
      <c r="N58">
        <v>2007</v>
      </c>
      <c r="P58" s="1">
        <v>42427</v>
      </c>
      <c r="S58" t="s">
        <v>193</v>
      </c>
      <c r="Z58">
        <v>0</v>
      </c>
    </row>
    <row r="59" spans="1:26" x14ac:dyDescent="0.3">
      <c r="A59">
        <v>1434105</v>
      </c>
      <c r="B59" t="s">
        <v>279</v>
      </c>
      <c r="C59" t="s">
        <v>270</v>
      </c>
      <c r="D59" t="s">
        <v>271</v>
      </c>
      <c r="F59" t="str">
        <f>"0312377630"</f>
        <v>0312377630</v>
      </c>
      <c r="G59" t="str">
        <f>"9780312377632"</f>
        <v>9780312377632</v>
      </c>
      <c r="H59">
        <v>0</v>
      </c>
      <c r="I59">
        <v>3.71</v>
      </c>
      <c r="J59" t="s">
        <v>278</v>
      </c>
      <c r="K59" t="s">
        <v>48</v>
      </c>
      <c r="L59">
        <v>166</v>
      </c>
      <c r="M59">
        <v>2008</v>
      </c>
      <c r="N59">
        <v>2008</v>
      </c>
      <c r="P59" s="1">
        <v>42427</v>
      </c>
      <c r="S59" t="s">
        <v>193</v>
      </c>
      <c r="Z59">
        <v>0</v>
      </c>
    </row>
    <row r="60" spans="1:26" x14ac:dyDescent="0.3">
      <c r="A60">
        <v>1016382</v>
      </c>
      <c r="B60" t="s">
        <v>280</v>
      </c>
      <c r="C60" t="s">
        <v>281</v>
      </c>
      <c r="D60" t="s">
        <v>282</v>
      </c>
      <c r="F60" t="str">
        <f>"0674363329"</f>
        <v>0674363329</v>
      </c>
      <c r="G60" t="str">
        <f>"9780674363328"</f>
        <v>9780674363328</v>
      </c>
      <c r="H60">
        <v>0</v>
      </c>
      <c r="I60">
        <v>4.5</v>
      </c>
      <c r="J60" t="s">
        <v>283</v>
      </c>
      <c r="K60" t="s">
        <v>36</v>
      </c>
      <c r="L60">
        <v>216</v>
      </c>
      <c r="M60">
        <v>1982</v>
      </c>
      <c r="N60">
        <v>1979</v>
      </c>
      <c r="P60" s="1">
        <v>42427</v>
      </c>
      <c r="S60" t="s">
        <v>193</v>
      </c>
      <c r="Z60">
        <v>0</v>
      </c>
    </row>
    <row r="61" spans="1:26" x14ac:dyDescent="0.3">
      <c r="A61">
        <v>2590505</v>
      </c>
      <c r="B61" t="s">
        <v>284</v>
      </c>
      <c r="C61" t="s">
        <v>285</v>
      </c>
      <c r="D61" t="s">
        <v>286</v>
      </c>
      <c r="F61" t="str">
        <f>"0452289963"</f>
        <v>0452289963</v>
      </c>
      <c r="G61" t="str">
        <f>"9780452289963"</f>
        <v>9780452289963</v>
      </c>
      <c r="H61">
        <v>0</v>
      </c>
      <c r="I61">
        <v>3.99</v>
      </c>
      <c r="J61" t="s">
        <v>287</v>
      </c>
      <c r="K61" t="s">
        <v>36</v>
      </c>
      <c r="L61">
        <v>336</v>
      </c>
      <c r="M61">
        <v>2008</v>
      </c>
      <c r="N61">
        <v>2005</v>
      </c>
      <c r="P61" s="1">
        <v>42427</v>
      </c>
      <c r="S61" t="s">
        <v>193</v>
      </c>
      <c r="Z61">
        <v>0</v>
      </c>
    </row>
    <row r="62" spans="1:26" x14ac:dyDescent="0.3">
      <c r="A62">
        <v>2258833</v>
      </c>
      <c r="B62" t="s">
        <v>288</v>
      </c>
      <c r="C62" t="s">
        <v>289</v>
      </c>
      <c r="D62" t="s">
        <v>290</v>
      </c>
      <c r="F62" t="str">
        <f>"030740515X"</f>
        <v>030740515X</v>
      </c>
      <c r="G62" t="str">
        <f>"9780307405159"</f>
        <v>9780307405159</v>
      </c>
      <c r="H62">
        <v>0</v>
      </c>
      <c r="I62">
        <v>3.93</v>
      </c>
      <c r="J62" t="s">
        <v>291</v>
      </c>
      <c r="K62" t="s">
        <v>48</v>
      </c>
      <c r="L62">
        <v>400</v>
      </c>
      <c r="M62">
        <v>2008</v>
      </c>
      <c r="N62">
        <v>2008</v>
      </c>
      <c r="P62" s="1">
        <v>42427</v>
      </c>
      <c r="S62" t="s">
        <v>193</v>
      </c>
      <c r="Z62">
        <v>0</v>
      </c>
    </row>
    <row r="63" spans="1:26" x14ac:dyDescent="0.3">
      <c r="A63">
        <v>5660551</v>
      </c>
      <c r="B63" t="s">
        <v>292</v>
      </c>
      <c r="C63" t="s">
        <v>293</v>
      </c>
      <c r="D63" t="s">
        <v>294</v>
      </c>
      <c r="E63" t="s">
        <v>295</v>
      </c>
      <c r="F63" t="str">
        <f>"1906217408"</f>
        <v>1906217408</v>
      </c>
      <c r="G63" t="str">
        <f>"9781906217402"</f>
        <v>9781906217402</v>
      </c>
      <c r="H63">
        <v>0</v>
      </c>
      <c r="I63">
        <v>2.91</v>
      </c>
      <c r="N63">
        <v>2006</v>
      </c>
      <c r="P63" s="1">
        <v>42427</v>
      </c>
      <c r="S63" t="s">
        <v>193</v>
      </c>
      <c r="Z63">
        <v>0</v>
      </c>
    </row>
    <row r="64" spans="1:26" x14ac:dyDescent="0.3">
      <c r="A64">
        <v>126041</v>
      </c>
      <c r="B64" t="s">
        <v>296</v>
      </c>
      <c r="C64" t="s">
        <v>297</v>
      </c>
      <c r="D64" t="s">
        <v>298</v>
      </c>
      <c r="E64" t="s">
        <v>299</v>
      </c>
      <c r="F64" t="str">
        <f>"0345468902"</f>
        <v>0345468902</v>
      </c>
      <c r="G64" t="str">
        <f>"9780345468901"</f>
        <v>9780345468901</v>
      </c>
      <c r="H64">
        <v>0</v>
      </c>
      <c r="I64">
        <v>3.92</v>
      </c>
      <c r="J64" t="s">
        <v>300</v>
      </c>
      <c r="K64" t="s">
        <v>48</v>
      </c>
      <c r="L64">
        <v>720</v>
      </c>
      <c r="M64">
        <v>2006</v>
      </c>
      <c r="N64">
        <v>1987</v>
      </c>
      <c r="P64" s="1">
        <v>42427</v>
      </c>
      <c r="S64" t="s">
        <v>193</v>
      </c>
      <c r="Z64">
        <v>0</v>
      </c>
    </row>
    <row r="65" spans="1:26" x14ac:dyDescent="0.3">
      <c r="A65">
        <v>3323590</v>
      </c>
      <c r="B65" t="s">
        <v>301</v>
      </c>
      <c r="C65" t="s">
        <v>302</v>
      </c>
      <c r="D65" t="s">
        <v>303</v>
      </c>
      <c r="F65" t="str">
        <f>"0520255607"</f>
        <v>0520255607</v>
      </c>
      <c r="G65" t="str">
        <f>"9780520255609"</f>
        <v>9780520255609</v>
      </c>
      <c r="H65">
        <v>0</v>
      </c>
      <c r="I65">
        <v>3.65</v>
      </c>
      <c r="J65" t="s">
        <v>304</v>
      </c>
      <c r="K65" t="s">
        <v>48</v>
      </c>
      <c r="L65">
        <v>288</v>
      </c>
      <c r="M65">
        <v>2008</v>
      </c>
      <c r="N65">
        <v>2008</v>
      </c>
      <c r="P65" s="1">
        <v>42427</v>
      </c>
      <c r="S65" t="s">
        <v>193</v>
      </c>
      <c r="Z65">
        <v>0</v>
      </c>
    </row>
    <row r="66" spans="1:26" x14ac:dyDescent="0.3">
      <c r="A66">
        <v>3598274</v>
      </c>
      <c r="B66" t="s">
        <v>305</v>
      </c>
      <c r="C66" t="s">
        <v>270</v>
      </c>
      <c r="D66" t="s">
        <v>271</v>
      </c>
      <c r="F66" t="str">
        <f>"0312383320"</f>
        <v>0312383320</v>
      </c>
      <c r="G66" t="str">
        <f>"9780312383329"</f>
        <v>9780312383329</v>
      </c>
      <c r="H66">
        <v>0</v>
      </c>
      <c r="I66">
        <v>3.76</v>
      </c>
      <c r="J66" t="s">
        <v>278</v>
      </c>
      <c r="K66" t="s">
        <v>48</v>
      </c>
      <c r="L66">
        <v>309</v>
      </c>
      <c r="M66">
        <v>2009</v>
      </c>
      <c r="N66">
        <v>2009</v>
      </c>
      <c r="P66" s="1">
        <v>42427</v>
      </c>
      <c r="S66" t="s">
        <v>193</v>
      </c>
      <c r="Z66">
        <v>0</v>
      </c>
    </row>
    <row r="67" spans="1:26" x14ac:dyDescent="0.3">
      <c r="A67">
        <v>11467563</v>
      </c>
      <c r="B67" t="s">
        <v>306</v>
      </c>
      <c r="C67" t="s">
        <v>307</v>
      </c>
      <c r="D67" t="s">
        <v>308</v>
      </c>
      <c r="F67" t="str">
        <f>""</f>
        <v/>
      </c>
      <c r="G67" t="str">
        <f>""</f>
        <v/>
      </c>
      <c r="H67">
        <v>0</v>
      </c>
      <c r="I67">
        <v>3.93</v>
      </c>
      <c r="K67" t="s">
        <v>53</v>
      </c>
      <c r="N67">
        <v>1779</v>
      </c>
      <c r="P67" s="1">
        <v>42427</v>
      </c>
      <c r="S67" t="s">
        <v>193</v>
      </c>
      <c r="Z67">
        <v>0</v>
      </c>
    </row>
    <row r="68" spans="1:26" x14ac:dyDescent="0.3">
      <c r="A68">
        <v>8306748</v>
      </c>
      <c r="B68" t="s">
        <v>309</v>
      </c>
      <c r="C68" t="s">
        <v>310</v>
      </c>
      <c r="D68" t="s">
        <v>311</v>
      </c>
      <c r="E68" t="s">
        <v>234</v>
      </c>
      <c r="F68" t="str">
        <f>""</f>
        <v/>
      </c>
      <c r="G68" t="str">
        <f>""</f>
        <v/>
      </c>
      <c r="H68">
        <v>0</v>
      </c>
      <c r="I68">
        <v>3.96</v>
      </c>
      <c r="K68" t="s">
        <v>53</v>
      </c>
      <c r="N68">
        <v>2005</v>
      </c>
      <c r="P68" s="1">
        <v>42427</v>
      </c>
      <c r="S68" t="s">
        <v>193</v>
      </c>
      <c r="Z68">
        <v>0</v>
      </c>
    </row>
    <row r="69" spans="1:26" x14ac:dyDescent="0.3">
      <c r="A69">
        <v>6629715</v>
      </c>
      <c r="B69" t="s">
        <v>312</v>
      </c>
      <c r="C69" t="s">
        <v>313</v>
      </c>
      <c r="D69" t="s">
        <v>314</v>
      </c>
      <c r="F69" t="str">
        <f>""</f>
        <v/>
      </c>
      <c r="G69" t="str">
        <f>""</f>
        <v/>
      </c>
      <c r="H69">
        <v>0</v>
      </c>
      <c r="I69">
        <v>3.75</v>
      </c>
      <c r="K69" t="s">
        <v>53</v>
      </c>
      <c r="L69">
        <v>230</v>
      </c>
      <c r="N69">
        <v>2008</v>
      </c>
      <c r="P69" s="1">
        <v>42427</v>
      </c>
      <c r="S69" t="s">
        <v>193</v>
      </c>
      <c r="Z69">
        <v>0</v>
      </c>
    </row>
    <row r="70" spans="1:26" x14ac:dyDescent="0.3">
      <c r="A70">
        <v>18891861</v>
      </c>
      <c r="B70" t="s">
        <v>315</v>
      </c>
      <c r="C70" t="s">
        <v>316</v>
      </c>
      <c r="D70" t="s">
        <v>317</v>
      </c>
      <c r="F70" t="str">
        <f>""</f>
        <v/>
      </c>
      <c r="G70" t="str">
        <f>"9781135365233"</f>
        <v>9781135365233</v>
      </c>
      <c r="H70">
        <v>0</v>
      </c>
      <c r="I70">
        <v>3.71</v>
      </c>
      <c r="J70" t="s">
        <v>318</v>
      </c>
      <c r="K70" t="s">
        <v>53</v>
      </c>
      <c r="L70">
        <v>244</v>
      </c>
      <c r="M70">
        <v>2007</v>
      </c>
      <c r="N70">
        <v>1993</v>
      </c>
      <c r="P70" s="1">
        <v>42427</v>
      </c>
      <c r="S70" t="s">
        <v>193</v>
      </c>
      <c r="Z70">
        <v>0</v>
      </c>
    </row>
    <row r="71" spans="1:26" x14ac:dyDescent="0.3">
      <c r="A71">
        <v>8271762</v>
      </c>
      <c r="B71" t="s">
        <v>319</v>
      </c>
      <c r="C71" t="s">
        <v>320</v>
      </c>
      <c r="D71" t="s">
        <v>321</v>
      </c>
      <c r="F71" t="str">
        <f>""</f>
        <v/>
      </c>
      <c r="G71" t="str">
        <f>""</f>
        <v/>
      </c>
      <c r="H71">
        <v>0</v>
      </c>
      <c r="I71">
        <v>4.05</v>
      </c>
      <c r="K71" t="s">
        <v>53</v>
      </c>
      <c r="L71">
        <v>112</v>
      </c>
      <c r="N71">
        <v>1986</v>
      </c>
      <c r="P71" s="1">
        <v>42427</v>
      </c>
      <c r="S71" t="s">
        <v>193</v>
      </c>
      <c r="Z71">
        <v>0</v>
      </c>
    </row>
    <row r="72" spans="1:26" x14ac:dyDescent="0.3">
      <c r="A72">
        <v>6048530</v>
      </c>
      <c r="B72" t="s">
        <v>322</v>
      </c>
      <c r="C72" t="s">
        <v>270</v>
      </c>
      <c r="D72" t="s">
        <v>271</v>
      </c>
      <c r="F72" t="str">
        <f>"0312383282"</f>
        <v>0312383282</v>
      </c>
      <c r="G72" t="str">
        <f>"9780312383282"</f>
        <v>9780312383282</v>
      </c>
      <c r="H72">
        <v>0</v>
      </c>
      <c r="I72">
        <v>3.97</v>
      </c>
      <c r="J72" t="s">
        <v>278</v>
      </c>
      <c r="K72" t="s">
        <v>48</v>
      </c>
      <c r="L72">
        <v>308</v>
      </c>
      <c r="M72">
        <v>2009</v>
      </c>
      <c r="N72">
        <v>2009</v>
      </c>
      <c r="P72" s="1">
        <v>42427</v>
      </c>
      <c r="S72" t="s">
        <v>193</v>
      </c>
      <c r="Z72">
        <v>0</v>
      </c>
    </row>
    <row r="73" spans="1:26" x14ac:dyDescent="0.3">
      <c r="A73">
        <v>18881797</v>
      </c>
      <c r="B73" t="s">
        <v>323</v>
      </c>
      <c r="C73" t="s">
        <v>324</v>
      </c>
      <c r="D73" t="s">
        <v>325</v>
      </c>
      <c r="F73" t="str">
        <f>""</f>
        <v/>
      </c>
      <c r="G73" t="str">
        <f>""</f>
        <v/>
      </c>
      <c r="H73">
        <v>0</v>
      </c>
      <c r="I73">
        <v>3.94</v>
      </c>
      <c r="J73" t="s">
        <v>326</v>
      </c>
      <c r="K73" t="s">
        <v>53</v>
      </c>
      <c r="L73">
        <v>306</v>
      </c>
      <c r="M73">
        <v>2009</v>
      </c>
      <c r="N73">
        <v>2009</v>
      </c>
      <c r="P73" s="1">
        <v>42427</v>
      </c>
      <c r="S73" t="s">
        <v>193</v>
      </c>
      <c r="Z73">
        <v>0</v>
      </c>
    </row>
    <row r="74" spans="1:26" x14ac:dyDescent="0.3">
      <c r="A74">
        <v>5509321</v>
      </c>
      <c r="B74" t="s">
        <v>327</v>
      </c>
      <c r="C74" t="s">
        <v>328</v>
      </c>
      <c r="D74" t="s">
        <v>329</v>
      </c>
      <c r="F74" t="str">
        <f>"0446539759"</f>
        <v>0446539759</v>
      </c>
      <c r="G74" t="str">
        <f>"9780446539753"</f>
        <v>9780446539753</v>
      </c>
      <c r="H74">
        <v>0</v>
      </c>
      <c r="I74">
        <v>3.94</v>
      </c>
      <c r="J74" t="s">
        <v>330</v>
      </c>
      <c r="K74" t="s">
        <v>48</v>
      </c>
      <c r="L74">
        <v>449</v>
      </c>
      <c r="M74">
        <v>2009</v>
      </c>
      <c r="N74">
        <v>2009</v>
      </c>
      <c r="P74" s="1">
        <v>42427</v>
      </c>
      <c r="S74" t="s">
        <v>193</v>
      </c>
      <c r="Z74">
        <v>0</v>
      </c>
    </row>
    <row r="75" spans="1:26" x14ac:dyDescent="0.3">
      <c r="A75">
        <v>2245128</v>
      </c>
      <c r="B75" t="s">
        <v>331</v>
      </c>
      <c r="C75" t="s">
        <v>332</v>
      </c>
      <c r="D75" t="s">
        <v>333</v>
      </c>
      <c r="F75" t="str">
        <f>"1573221678"</f>
        <v>1573221678</v>
      </c>
      <c r="G75" t="str">
        <f>"9781573221672"</f>
        <v>9781573221672</v>
      </c>
      <c r="H75">
        <v>0</v>
      </c>
      <c r="I75">
        <v>4.26</v>
      </c>
      <c r="J75" t="s">
        <v>334</v>
      </c>
      <c r="K75" t="s">
        <v>36</v>
      </c>
      <c r="L75">
        <v>336</v>
      </c>
      <c r="M75">
        <v>2000</v>
      </c>
      <c r="N75">
        <v>2000</v>
      </c>
      <c r="P75" s="1">
        <v>42427</v>
      </c>
      <c r="S75" t="s">
        <v>193</v>
      </c>
      <c r="Z75">
        <v>0</v>
      </c>
    </row>
    <row r="76" spans="1:26" x14ac:dyDescent="0.3">
      <c r="A76">
        <v>6473820</v>
      </c>
      <c r="B76" t="s">
        <v>335</v>
      </c>
      <c r="C76" t="s">
        <v>336</v>
      </c>
      <c r="D76" t="s">
        <v>337</v>
      </c>
      <c r="F76" t="str">
        <f>""</f>
        <v/>
      </c>
      <c r="G76" t="str">
        <f>""</f>
        <v/>
      </c>
      <c r="H76">
        <v>0</v>
      </c>
      <c r="I76">
        <v>3.57</v>
      </c>
      <c r="K76" t="s">
        <v>53</v>
      </c>
      <c r="L76">
        <v>320</v>
      </c>
      <c r="N76">
        <v>2001</v>
      </c>
      <c r="P76" s="1">
        <v>42427</v>
      </c>
      <c r="S76" t="s">
        <v>193</v>
      </c>
      <c r="Z76">
        <v>0</v>
      </c>
    </row>
    <row r="77" spans="1:26" x14ac:dyDescent="0.3">
      <c r="A77">
        <v>3423531</v>
      </c>
      <c r="B77" t="s">
        <v>338</v>
      </c>
      <c r="C77" t="s">
        <v>339</v>
      </c>
      <c r="D77" t="s">
        <v>340</v>
      </c>
      <c r="F77" t="str">
        <f>"0810972344"</f>
        <v>0810972344</v>
      </c>
      <c r="G77" t="str">
        <f>"9780810972346"</f>
        <v>9780810972346</v>
      </c>
      <c r="H77">
        <v>0</v>
      </c>
      <c r="I77">
        <v>4.37</v>
      </c>
      <c r="J77" t="s">
        <v>341</v>
      </c>
      <c r="K77" t="s">
        <v>48</v>
      </c>
      <c r="L77">
        <v>240</v>
      </c>
      <c r="M77">
        <v>2008</v>
      </c>
      <c r="N77">
        <v>2008</v>
      </c>
      <c r="P77" s="1">
        <v>42427</v>
      </c>
      <c r="S77" t="s">
        <v>193</v>
      </c>
      <c r="Z77">
        <v>0</v>
      </c>
    </row>
    <row r="78" spans="1:26" x14ac:dyDescent="0.3">
      <c r="A78">
        <v>6568427</v>
      </c>
      <c r="B78" t="s">
        <v>342</v>
      </c>
      <c r="C78" t="s">
        <v>343</v>
      </c>
      <c r="D78" t="s">
        <v>344</v>
      </c>
      <c r="F78" t="str">
        <f>""</f>
        <v/>
      </c>
      <c r="G78" t="str">
        <f>""</f>
        <v/>
      </c>
      <c r="H78">
        <v>0</v>
      </c>
      <c r="I78">
        <v>3.68</v>
      </c>
      <c r="J78" t="s">
        <v>136</v>
      </c>
      <c r="K78" t="s">
        <v>53</v>
      </c>
      <c r="L78">
        <v>386</v>
      </c>
      <c r="M78">
        <v>2009</v>
      </c>
      <c r="N78">
        <v>9</v>
      </c>
      <c r="P78" s="1">
        <v>42427</v>
      </c>
      <c r="S78" t="s">
        <v>193</v>
      </c>
      <c r="Z78">
        <v>0</v>
      </c>
    </row>
    <row r="79" spans="1:26" x14ac:dyDescent="0.3">
      <c r="A79">
        <v>6564139</v>
      </c>
      <c r="B79" t="s">
        <v>345</v>
      </c>
      <c r="C79" t="s">
        <v>346</v>
      </c>
      <c r="D79" t="s">
        <v>347</v>
      </c>
      <c r="F79" t="str">
        <f>""</f>
        <v/>
      </c>
      <c r="G79" t="str">
        <f>""</f>
        <v/>
      </c>
      <c r="H79">
        <v>0</v>
      </c>
      <c r="I79">
        <v>4.1399999999999997</v>
      </c>
      <c r="J79" t="s">
        <v>348</v>
      </c>
      <c r="K79" t="s">
        <v>53</v>
      </c>
      <c r="L79">
        <v>130</v>
      </c>
      <c r="M79">
        <v>2009</v>
      </c>
      <c r="N79">
        <v>2009</v>
      </c>
      <c r="P79" s="1">
        <v>42427</v>
      </c>
      <c r="S79" t="s">
        <v>193</v>
      </c>
      <c r="Z79">
        <v>0</v>
      </c>
    </row>
    <row r="80" spans="1:26" x14ac:dyDescent="0.3">
      <c r="A80">
        <v>6564136</v>
      </c>
      <c r="B80" t="s">
        <v>349</v>
      </c>
      <c r="C80" t="s">
        <v>350</v>
      </c>
      <c r="D80" t="s">
        <v>351</v>
      </c>
      <c r="F80" t="str">
        <f>""</f>
        <v/>
      </c>
      <c r="G80" t="str">
        <f>""</f>
        <v/>
      </c>
      <c r="H80">
        <v>0</v>
      </c>
      <c r="I80">
        <v>3.91</v>
      </c>
      <c r="K80" t="s">
        <v>53</v>
      </c>
      <c r="L80">
        <v>576</v>
      </c>
      <c r="N80">
        <v>2009</v>
      </c>
      <c r="P80" s="1">
        <v>42427</v>
      </c>
      <c r="S80" t="s">
        <v>193</v>
      </c>
      <c r="Z80">
        <v>0</v>
      </c>
    </row>
    <row r="81" spans="1:26" x14ac:dyDescent="0.3">
      <c r="A81">
        <v>6564754</v>
      </c>
      <c r="B81" t="s">
        <v>352</v>
      </c>
      <c r="C81" t="s">
        <v>324</v>
      </c>
      <c r="D81" t="s">
        <v>325</v>
      </c>
      <c r="F81" t="str">
        <f>""</f>
        <v/>
      </c>
      <c r="G81" t="str">
        <f>""</f>
        <v/>
      </c>
      <c r="H81">
        <v>0</v>
      </c>
      <c r="I81">
        <v>4.01</v>
      </c>
      <c r="K81" t="s">
        <v>53</v>
      </c>
      <c r="L81">
        <v>320</v>
      </c>
      <c r="N81">
        <v>2002</v>
      </c>
      <c r="P81" s="1">
        <v>42427</v>
      </c>
      <c r="S81" t="s">
        <v>193</v>
      </c>
      <c r="Z81">
        <v>0</v>
      </c>
    </row>
    <row r="82" spans="1:26" x14ac:dyDescent="0.3">
      <c r="A82">
        <v>835068</v>
      </c>
      <c r="B82" t="s">
        <v>353</v>
      </c>
      <c r="C82" t="s">
        <v>354</v>
      </c>
      <c r="D82" t="s">
        <v>355</v>
      </c>
      <c r="F82" t="str">
        <f>"0385482493"</f>
        <v>0385482493</v>
      </c>
      <c r="G82" t="str">
        <f>"9780385482493"</f>
        <v>9780385482493</v>
      </c>
      <c r="H82">
        <v>0</v>
      </c>
      <c r="I82">
        <v>3.86</v>
      </c>
      <c r="J82" t="s">
        <v>356</v>
      </c>
      <c r="K82" t="s">
        <v>36</v>
      </c>
      <c r="L82">
        <v>304</v>
      </c>
      <c r="M82">
        <v>1999</v>
      </c>
      <c r="N82">
        <v>1998</v>
      </c>
      <c r="P82" s="1">
        <v>42427</v>
      </c>
      <c r="S82" t="s">
        <v>193</v>
      </c>
      <c r="Z82">
        <v>0</v>
      </c>
    </row>
    <row r="83" spans="1:26" x14ac:dyDescent="0.3">
      <c r="A83">
        <v>3761596</v>
      </c>
      <c r="B83" t="s">
        <v>357</v>
      </c>
      <c r="C83" t="s">
        <v>358</v>
      </c>
      <c r="D83" t="s">
        <v>359</v>
      </c>
      <c r="F83" t="str">
        <f>"1594202060"</f>
        <v>1594202060</v>
      </c>
      <c r="G83" t="str">
        <f>"9781594202063"</f>
        <v>9781594202063</v>
      </c>
      <c r="H83">
        <v>0</v>
      </c>
      <c r="I83">
        <v>4.32</v>
      </c>
      <c r="J83" t="s">
        <v>360</v>
      </c>
      <c r="K83" t="s">
        <v>48</v>
      </c>
      <c r="L83">
        <v>926</v>
      </c>
      <c r="M83">
        <v>2009</v>
      </c>
      <c r="N83">
        <v>2008</v>
      </c>
      <c r="P83" s="1">
        <v>42427</v>
      </c>
      <c r="S83" t="s">
        <v>193</v>
      </c>
      <c r="Z83">
        <v>0</v>
      </c>
    </row>
    <row r="84" spans="1:26" x14ac:dyDescent="0.3">
      <c r="A84">
        <v>785431</v>
      </c>
      <c r="B84" t="s">
        <v>361</v>
      </c>
      <c r="C84" t="s">
        <v>362</v>
      </c>
      <c r="D84" t="s">
        <v>363</v>
      </c>
      <c r="F84" t="str">
        <f>"0873496841"</f>
        <v>0873496841</v>
      </c>
      <c r="G84" t="str">
        <f>"9780873496841"</f>
        <v>9780873496841</v>
      </c>
      <c r="H84">
        <v>0</v>
      </c>
      <c r="I84">
        <v>3.67</v>
      </c>
      <c r="J84" t="s">
        <v>364</v>
      </c>
      <c r="K84" t="s">
        <v>36</v>
      </c>
      <c r="L84">
        <v>128</v>
      </c>
      <c r="M84">
        <v>2004</v>
      </c>
      <c r="N84">
        <v>2004</v>
      </c>
      <c r="P84" s="1">
        <v>42427</v>
      </c>
      <c r="S84" t="s">
        <v>193</v>
      </c>
      <c r="Z84">
        <v>0</v>
      </c>
    </row>
    <row r="85" spans="1:26" x14ac:dyDescent="0.3">
      <c r="A85">
        <v>145910</v>
      </c>
      <c r="B85" t="s">
        <v>365</v>
      </c>
      <c r="C85" t="s">
        <v>366</v>
      </c>
      <c r="D85" t="s">
        <v>367</v>
      </c>
      <c r="E85" t="s">
        <v>368</v>
      </c>
      <c r="F85" t="str">
        <f>"0823003078"</f>
        <v>0823003078</v>
      </c>
      <c r="G85" t="str">
        <f>"9780823003075"</f>
        <v>9780823003075</v>
      </c>
      <c r="H85">
        <v>0</v>
      </c>
      <c r="I85">
        <v>4.3600000000000003</v>
      </c>
      <c r="J85" t="s">
        <v>369</v>
      </c>
      <c r="K85" t="s">
        <v>36</v>
      </c>
      <c r="L85">
        <v>160</v>
      </c>
      <c r="M85">
        <v>2005</v>
      </c>
      <c r="N85">
        <v>2003</v>
      </c>
      <c r="P85" s="1">
        <v>42427</v>
      </c>
      <c r="S85" t="s">
        <v>193</v>
      </c>
      <c r="Z85">
        <v>0</v>
      </c>
    </row>
    <row r="86" spans="1:26" x14ac:dyDescent="0.3">
      <c r="A86">
        <v>6741704</v>
      </c>
      <c r="B86" t="s">
        <v>370</v>
      </c>
      <c r="C86" t="s">
        <v>371</v>
      </c>
      <c r="D86" t="s">
        <v>372</v>
      </c>
      <c r="F86" t="str">
        <f>"1600592929"</f>
        <v>1600592929</v>
      </c>
      <c r="G86" t="str">
        <f>"9781600592928"</f>
        <v>9781600592928</v>
      </c>
      <c r="H86">
        <v>0</v>
      </c>
      <c r="I86">
        <v>4.34</v>
      </c>
      <c r="J86" t="s">
        <v>373</v>
      </c>
      <c r="K86" t="s">
        <v>48</v>
      </c>
      <c r="L86">
        <v>128</v>
      </c>
      <c r="M86">
        <v>2009</v>
      </c>
      <c r="N86">
        <v>2009</v>
      </c>
      <c r="P86" s="1">
        <v>42427</v>
      </c>
      <c r="S86" t="s">
        <v>193</v>
      </c>
      <c r="Z86">
        <v>0</v>
      </c>
    </row>
    <row r="87" spans="1:26" x14ac:dyDescent="0.3">
      <c r="A87">
        <v>4548542</v>
      </c>
      <c r="B87" t="s">
        <v>374</v>
      </c>
      <c r="C87" t="s">
        <v>375</v>
      </c>
      <c r="D87" t="s">
        <v>376</v>
      </c>
      <c r="F87" t="str">
        <f>"1600592775"</f>
        <v>1600592775</v>
      </c>
      <c r="G87" t="str">
        <f>"9781600592775"</f>
        <v>9781600592775</v>
      </c>
      <c r="H87">
        <v>0</v>
      </c>
      <c r="I87">
        <v>4.33</v>
      </c>
      <c r="J87" t="s">
        <v>373</v>
      </c>
      <c r="K87" t="s">
        <v>48</v>
      </c>
      <c r="L87">
        <v>120</v>
      </c>
      <c r="M87">
        <v>2009</v>
      </c>
      <c r="N87">
        <v>2009</v>
      </c>
      <c r="P87" s="1">
        <v>42427</v>
      </c>
      <c r="S87" t="s">
        <v>193</v>
      </c>
      <c r="Z87">
        <v>0</v>
      </c>
    </row>
    <row r="88" spans="1:26" x14ac:dyDescent="0.3">
      <c r="A88">
        <v>4036723</v>
      </c>
      <c r="B88" t="s">
        <v>377</v>
      </c>
      <c r="C88" t="s">
        <v>378</v>
      </c>
      <c r="D88" t="s">
        <v>379</v>
      </c>
      <c r="E88" t="s">
        <v>380</v>
      </c>
      <c r="F88" t="str">
        <f>"160059039X"</f>
        <v>160059039X</v>
      </c>
      <c r="G88" t="str">
        <f>"9781600590399"</f>
        <v>9781600590399</v>
      </c>
      <c r="H88">
        <v>0</v>
      </c>
      <c r="I88">
        <v>4.6399999999999997</v>
      </c>
      <c r="J88" t="s">
        <v>381</v>
      </c>
      <c r="K88" t="s">
        <v>36</v>
      </c>
      <c r="L88">
        <v>300</v>
      </c>
      <c r="M88">
        <v>2008</v>
      </c>
      <c r="N88">
        <v>2008</v>
      </c>
      <c r="P88" s="1">
        <v>42427</v>
      </c>
      <c r="S88" t="s">
        <v>193</v>
      </c>
      <c r="Z88">
        <v>0</v>
      </c>
    </row>
    <row r="89" spans="1:26" x14ac:dyDescent="0.3">
      <c r="A89">
        <v>938457</v>
      </c>
      <c r="B89" t="s">
        <v>382</v>
      </c>
      <c r="C89" t="s">
        <v>383</v>
      </c>
      <c r="D89" t="s">
        <v>384</v>
      </c>
      <c r="F89" t="str">
        <f>"157990825X"</f>
        <v>157990825X</v>
      </c>
      <c r="G89" t="str">
        <f>"9781579908256"</f>
        <v>9781579908256</v>
      </c>
      <c r="H89">
        <v>0</v>
      </c>
      <c r="I89">
        <v>4.0599999999999996</v>
      </c>
      <c r="J89" t="s">
        <v>381</v>
      </c>
      <c r="K89" t="s">
        <v>48</v>
      </c>
      <c r="L89">
        <v>144</v>
      </c>
      <c r="M89">
        <v>2006</v>
      </c>
      <c r="N89">
        <v>2006</v>
      </c>
      <c r="P89" s="1">
        <v>42427</v>
      </c>
      <c r="S89" t="s">
        <v>193</v>
      </c>
      <c r="Z89">
        <v>0</v>
      </c>
    </row>
    <row r="90" spans="1:26" x14ac:dyDescent="0.3">
      <c r="A90">
        <v>6599342</v>
      </c>
      <c r="B90" t="s">
        <v>385</v>
      </c>
      <c r="C90" t="s">
        <v>386</v>
      </c>
      <c r="D90" t="s">
        <v>387</v>
      </c>
      <c r="F90" t="str">
        <f>""</f>
        <v/>
      </c>
      <c r="G90" t="str">
        <f>""</f>
        <v/>
      </c>
      <c r="H90">
        <v>0</v>
      </c>
      <c r="I90">
        <v>4.08</v>
      </c>
      <c r="J90" t="s">
        <v>245</v>
      </c>
      <c r="K90" t="s">
        <v>53</v>
      </c>
      <c r="L90">
        <v>658</v>
      </c>
      <c r="M90">
        <v>2008</v>
      </c>
      <c r="N90">
        <v>2005</v>
      </c>
      <c r="P90" s="1">
        <v>42427</v>
      </c>
      <c r="S90" t="s">
        <v>193</v>
      </c>
      <c r="Z90">
        <v>0</v>
      </c>
    </row>
    <row r="91" spans="1:26" x14ac:dyDescent="0.3">
      <c r="A91">
        <v>541912</v>
      </c>
      <c r="B91" t="s">
        <v>388</v>
      </c>
      <c r="C91" t="s">
        <v>389</v>
      </c>
      <c r="D91" t="s">
        <v>390</v>
      </c>
      <c r="F91" t="str">
        <f>"1589232917"</f>
        <v>1589232917</v>
      </c>
      <c r="G91" t="str">
        <f>"9781589232914"</f>
        <v>9781589232914</v>
      </c>
      <c r="H91">
        <v>0</v>
      </c>
      <c r="I91">
        <v>4.0599999999999996</v>
      </c>
      <c r="J91" t="s">
        <v>391</v>
      </c>
      <c r="K91" t="s">
        <v>36</v>
      </c>
      <c r="L91">
        <v>112</v>
      </c>
      <c r="M91">
        <v>2006</v>
      </c>
      <c r="N91">
        <v>2006</v>
      </c>
      <c r="P91" s="1">
        <v>42427</v>
      </c>
      <c r="S91" t="s">
        <v>193</v>
      </c>
      <c r="Z91">
        <v>0</v>
      </c>
    </row>
    <row r="92" spans="1:26" x14ac:dyDescent="0.3">
      <c r="A92">
        <v>8125623</v>
      </c>
      <c r="B92" t="s">
        <v>392</v>
      </c>
      <c r="C92" t="s">
        <v>393</v>
      </c>
      <c r="D92" t="s">
        <v>394</v>
      </c>
      <c r="F92" t="str">
        <f>""</f>
        <v/>
      </c>
      <c r="G92" t="str">
        <f>""</f>
        <v/>
      </c>
      <c r="H92">
        <v>0</v>
      </c>
      <c r="I92">
        <v>3.63</v>
      </c>
      <c r="K92" t="s">
        <v>53</v>
      </c>
      <c r="L92">
        <v>670</v>
      </c>
      <c r="N92">
        <v>2009</v>
      </c>
      <c r="P92" s="1">
        <v>42427</v>
      </c>
      <c r="S92" t="s">
        <v>193</v>
      </c>
      <c r="Z92">
        <v>0</v>
      </c>
    </row>
    <row r="93" spans="1:26" x14ac:dyDescent="0.3">
      <c r="A93">
        <v>6555059</v>
      </c>
      <c r="B93" t="s">
        <v>395</v>
      </c>
      <c r="C93" t="s">
        <v>396</v>
      </c>
      <c r="D93" t="s">
        <v>397</v>
      </c>
      <c r="F93" t="str">
        <f>"159668156X"</f>
        <v>159668156X</v>
      </c>
      <c r="G93" t="str">
        <f>"9781596681569"</f>
        <v>9781596681569</v>
      </c>
      <c r="H93">
        <v>0</v>
      </c>
      <c r="I93">
        <v>3.91</v>
      </c>
      <c r="J93" t="s">
        <v>398</v>
      </c>
      <c r="K93" t="s">
        <v>36</v>
      </c>
      <c r="L93">
        <v>144</v>
      </c>
      <c r="M93">
        <v>2009</v>
      </c>
      <c r="N93">
        <v>2009</v>
      </c>
      <c r="P93" s="1">
        <v>42427</v>
      </c>
      <c r="S93" t="s">
        <v>193</v>
      </c>
      <c r="Z93">
        <v>0</v>
      </c>
    </row>
    <row r="94" spans="1:26" x14ac:dyDescent="0.3">
      <c r="A94">
        <v>6931410</v>
      </c>
      <c r="B94" t="s">
        <v>399</v>
      </c>
      <c r="C94" t="s">
        <v>400</v>
      </c>
      <c r="D94" t="s">
        <v>401</v>
      </c>
      <c r="F94" t="str">
        <f>"0871162814"</f>
        <v>0871162814</v>
      </c>
      <c r="G94" t="str">
        <f>"9780871162816"</f>
        <v>9780871162816</v>
      </c>
      <c r="H94">
        <v>0</v>
      </c>
      <c r="I94">
        <v>3.88</v>
      </c>
      <c r="J94" t="s">
        <v>402</v>
      </c>
      <c r="K94" t="s">
        <v>36</v>
      </c>
      <c r="L94">
        <v>96</v>
      </c>
      <c r="M94">
        <v>2009</v>
      </c>
      <c r="N94">
        <v>2009</v>
      </c>
      <c r="P94" s="1">
        <v>42427</v>
      </c>
      <c r="S94" t="s">
        <v>193</v>
      </c>
      <c r="Z94">
        <v>0</v>
      </c>
    </row>
    <row r="95" spans="1:26" x14ac:dyDescent="0.3">
      <c r="A95">
        <v>5291539</v>
      </c>
      <c r="B95" t="s">
        <v>385</v>
      </c>
      <c r="C95" t="s">
        <v>386</v>
      </c>
      <c r="D95" t="s">
        <v>387</v>
      </c>
      <c r="E95" t="s">
        <v>403</v>
      </c>
      <c r="F95" t="str">
        <f>"0307454541"</f>
        <v>0307454541</v>
      </c>
      <c r="G95" t="str">
        <f>"9780307454546"</f>
        <v>9780307454546</v>
      </c>
      <c r="H95">
        <v>0</v>
      </c>
      <c r="I95">
        <v>4.08</v>
      </c>
      <c r="J95" t="s">
        <v>404</v>
      </c>
      <c r="K95" t="s">
        <v>36</v>
      </c>
      <c r="L95">
        <v>590</v>
      </c>
      <c r="M95">
        <v>2009</v>
      </c>
      <c r="N95">
        <v>2005</v>
      </c>
      <c r="P95" s="1">
        <v>42427</v>
      </c>
      <c r="S95" t="s">
        <v>193</v>
      </c>
      <c r="Z95">
        <v>0</v>
      </c>
    </row>
    <row r="96" spans="1:26" x14ac:dyDescent="0.3">
      <c r="A96">
        <v>13445825</v>
      </c>
      <c r="B96" t="s">
        <v>405</v>
      </c>
      <c r="C96" t="s">
        <v>406</v>
      </c>
      <c r="D96" t="s">
        <v>407</v>
      </c>
      <c r="F96" t="str">
        <f>""</f>
        <v/>
      </c>
      <c r="G96" t="str">
        <f>""</f>
        <v/>
      </c>
      <c r="H96">
        <v>0</v>
      </c>
      <c r="I96">
        <v>0</v>
      </c>
      <c r="J96" t="s">
        <v>406</v>
      </c>
      <c r="K96" t="s">
        <v>53</v>
      </c>
      <c r="L96">
        <v>20</v>
      </c>
      <c r="M96">
        <v>2008</v>
      </c>
      <c r="N96">
        <v>2008</v>
      </c>
      <c r="P96" s="1">
        <v>42427</v>
      </c>
      <c r="S96" t="s">
        <v>193</v>
      </c>
      <c r="Z96">
        <v>0</v>
      </c>
    </row>
    <row r="97" spans="1:26" x14ac:dyDescent="0.3">
      <c r="A97">
        <v>212996</v>
      </c>
      <c r="B97" t="s">
        <v>408</v>
      </c>
      <c r="C97" t="s">
        <v>409</v>
      </c>
      <c r="D97" t="s">
        <v>410</v>
      </c>
      <c r="E97" t="s">
        <v>411</v>
      </c>
      <c r="F97" t="str">
        <f>"0961350318"</f>
        <v>0961350318</v>
      </c>
      <c r="G97" t="str">
        <f>"9780961350314"</f>
        <v>9780961350314</v>
      </c>
      <c r="H97">
        <v>0</v>
      </c>
      <c r="I97">
        <v>3.73</v>
      </c>
      <c r="J97" t="s">
        <v>412</v>
      </c>
      <c r="K97" t="s">
        <v>36</v>
      </c>
      <c r="L97">
        <v>80</v>
      </c>
      <c r="M97">
        <v>1989</v>
      </c>
      <c r="N97">
        <v>1989</v>
      </c>
      <c r="P97" s="1">
        <v>42427</v>
      </c>
      <c r="S97" t="s">
        <v>193</v>
      </c>
      <c r="Z97">
        <v>0</v>
      </c>
    </row>
    <row r="98" spans="1:26" x14ac:dyDescent="0.3">
      <c r="A98">
        <v>8115818</v>
      </c>
      <c r="B98" t="s">
        <v>413</v>
      </c>
      <c r="C98" t="s">
        <v>386</v>
      </c>
      <c r="D98" t="s">
        <v>387</v>
      </c>
      <c r="E98" t="s">
        <v>403</v>
      </c>
      <c r="F98" t="str">
        <f>""</f>
        <v/>
      </c>
      <c r="G98" t="str">
        <f>""</f>
        <v/>
      </c>
      <c r="H98">
        <v>0</v>
      </c>
      <c r="I98">
        <v>4.2</v>
      </c>
      <c r="J98" t="s">
        <v>245</v>
      </c>
      <c r="K98" t="s">
        <v>53</v>
      </c>
      <c r="L98">
        <v>724</v>
      </c>
      <c r="M98">
        <v>2009</v>
      </c>
      <c r="N98">
        <v>2006</v>
      </c>
      <c r="P98" s="1">
        <v>42427</v>
      </c>
      <c r="S98" t="s">
        <v>193</v>
      </c>
      <c r="Z98">
        <v>0</v>
      </c>
    </row>
    <row r="99" spans="1:26" x14ac:dyDescent="0.3">
      <c r="A99">
        <v>6377821</v>
      </c>
      <c r="B99" t="s">
        <v>414</v>
      </c>
      <c r="C99" t="s">
        <v>415</v>
      </c>
      <c r="D99" t="s">
        <v>416</v>
      </c>
      <c r="E99" t="s">
        <v>417</v>
      </c>
      <c r="F99" t="str">
        <f>""</f>
        <v/>
      </c>
      <c r="G99" t="str">
        <f>""</f>
        <v/>
      </c>
      <c r="H99">
        <v>0</v>
      </c>
      <c r="I99">
        <v>4.0999999999999996</v>
      </c>
      <c r="K99" t="s">
        <v>53</v>
      </c>
      <c r="N99">
        <v>2009</v>
      </c>
      <c r="P99" s="1">
        <v>42427</v>
      </c>
      <c r="S99" t="s">
        <v>193</v>
      </c>
      <c r="Z99">
        <v>0</v>
      </c>
    </row>
    <row r="100" spans="1:26" x14ac:dyDescent="0.3">
      <c r="A100">
        <v>9497934</v>
      </c>
      <c r="B100" t="s">
        <v>418</v>
      </c>
      <c r="C100" t="s">
        <v>419</v>
      </c>
      <c r="D100" t="s">
        <v>420</v>
      </c>
      <c r="F100" t="str">
        <f>""</f>
        <v/>
      </c>
      <c r="G100" t="str">
        <f>""</f>
        <v/>
      </c>
      <c r="H100">
        <v>0</v>
      </c>
      <c r="I100">
        <v>3.85</v>
      </c>
      <c r="K100" t="s">
        <v>53</v>
      </c>
      <c r="N100">
        <v>2006</v>
      </c>
      <c r="P100" s="1">
        <v>42427</v>
      </c>
      <c r="S100" t="s">
        <v>193</v>
      </c>
      <c r="Z100">
        <v>0</v>
      </c>
    </row>
    <row r="101" spans="1:26" x14ac:dyDescent="0.3">
      <c r="A101">
        <v>8136491</v>
      </c>
      <c r="B101" t="s">
        <v>421</v>
      </c>
      <c r="C101" t="s">
        <v>422</v>
      </c>
      <c r="D101" t="s">
        <v>423</v>
      </c>
      <c r="F101" t="str">
        <f>""</f>
        <v/>
      </c>
      <c r="G101" t="str">
        <f>""</f>
        <v/>
      </c>
      <c r="H101">
        <v>0</v>
      </c>
      <c r="I101">
        <v>4.1500000000000004</v>
      </c>
      <c r="J101" t="s">
        <v>424</v>
      </c>
      <c r="K101" t="s">
        <v>53</v>
      </c>
      <c r="L101">
        <v>496</v>
      </c>
      <c r="M101">
        <v>2009</v>
      </c>
      <c r="N101">
        <v>2009</v>
      </c>
      <c r="P101" s="1">
        <v>42427</v>
      </c>
      <c r="S101" t="s">
        <v>193</v>
      </c>
      <c r="Z101">
        <v>0</v>
      </c>
    </row>
    <row r="102" spans="1:26" x14ac:dyDescent="0.3">
      <c r="A102">
        <v>7044997</v>
      </c>
      <c r="B102" t="s">
        <v>425</v>
      </c>
      <c r="C102" t="s">
        <v>426</v>
      </c>
      <c r="D102" t="s">
        <v>427</v>
      </c>
      <c r="F102" t="str">
        <f>"1934854158"</f>
        <v>1934854158</v>
      </c>
      <c r="G102" t="str">
        <f>"9781934854150"</f>
        <v>9781934854150</v>
      </c>
      <c r="H102">
        <v>0</v>
      </c>
      <c r="I102">
        <v>4.1500000000000004</v>
      </c>
      <c r="J102" t="s">
        <v>428</v>
      </c>
      <c r="K102" t="s">
        <v>48</v>
      </c>
      <c r="L102">
        <v>262</v>
      </c>
      <c r="M102">
        <v>2010</v>
      </c>
      <c r="N102">
        <v>2009</v>
      </c>
      <c r="P102" s="1">
        <v>42427</v>
      </c>
      <c r="S102" t="s">
        <v>193</v>
      </c>
      <c r="Z102">
        <v>0</v>
      </c>
    </row>
    <row r="103" spans="1:26" x14ac:dyDescent="0.3">
      <c r="A103">
        <v>6590997</v>
      </c>
      <c r="B103" t="s">
        <v>429</v>
      </c>
      <c r="C103" t="s">
        <v>430</v>
      </c>
      <c r="D103" t="s">
        <v>431</v>
      </c>
      <c r="F103" t="str">
        <f>""</f>
        <v/>
      </c>
      <c r="G103" t="str">
        <f>""</f>
        <v/>
      </c>
      <c r="H103">
        <v>0</v>
      </c>
      <c r="I103">
        <v>3.71</v>
      </c>
      <c r="K103" t="s">
        <v>53</v>
      </c>
      <c r="L103">
        <v>321</v>
      </c>
      <c r="M103">
        <v>2009</v>
      </c>
      <c r="N103">
        <v>2003</v>
      </c>
      <c r="P103" s="1">
        <v>42427</v>
      </c>
      <c r="S103" t="s">
        <v>193</v>
      </c>
      <c r="Z103">
        <v>0</v>
      </c>
    </row>
    <row r="104" spans="1:26" x14ac:dyDescent="0.3">
      <c r="A104">
        <v>8271435</v>
      </c>
      <c r="B104" t="s">
        <v>432</v>
      </c>
      <c r="C104" t="s">
        <v>433</v>
      </c>
      <c r="D104" t="s">
        <v>434</v>
      </c>
      <c r="F104" t="str">
        <f>""</f>
        <v/>
      </c>
      <c r="G104" t="str">
        <f>""</f>
        <v/>
      </c>
      <c r="H104">
        <v>0</v>
      </c>
      <c r="I104">
        <v>3.35</v>
      </c>
      <c r="K104" t="s">
        <v>53</v>
      </c>
      <c r="L104">
        <v>386</v>
      </c>
      <c r="N104">
        <v>2009</v>
      </c>
      <c r="P104" s="1">
        <v>42427</v>
      </c>
      <c r="S104" t="s">
        <v>193</v>
      </c>
      <c r="Z104">
        <v>0</v>
      </c>
    </row>
    <row r="105" spans="1:26" x14ac:dyDescent="0.3">
      <c r="A105">
        <v>8817203</v>
      </c>
      <c r="B105" t="s">
        <v>435</v>
      </c>
      <c r="C105" t="s">
        <v>436</v>
      </c>
      <c r="D105" t="s">
        <v>437</v>
      </c>
      <c r="F105" t="str">
        <f>""</f>
        <v/>
      </c>
      <c r="G105" t="str">
        <f>""</f>
        <v/>
      </c>
      <c r="H105">
        <v>0</v>
      </c>
      <c r="I105">
        <v>3.93</v>
      </c>
      <c r="K105" t="s">
        <v>53</v>
      </c>
      <c r="L105">
        <v>344</v>
      </c>
      <c r="N105">
        <v>2008</v>
      </c>
      <c r="P105" s="1">
        <v>42427</v>
      </c>
      <c r="S105" t="s">
        <v>193</v>
      </c>
      <c r="Z105">
        <v>0</v>
      </c>
    </row>
    <row r="106" spans="1:26" x14ac:dyDescent="0.3">
      <c r="A106">
        <v>7693807</v>
      </c>
      <c r="B106" t="s">
        <v>438</v>
      </c>
      <c r="C106" t="s">
        <v>439</v>
      </c>
      <c r="D106" t="s">
        <v>440</v>
      </c>
      <c r="F106" t="str">
        <f>"1600595146"</f>
        <v>1600595146</v>
      </c>
      <c r="G106" t="str">
        <f>"9781600595141"</f>
        <v>9781600595141</v>
      </c>
      <c r="H106">
        <v>0</v>
      </c>
      <c r="I106">
        <v>4.1100000000000003</v>
      </c>
      <c r="J106" t="s">
        <v>381</v>
      </c>
      <c r="K106" t="s">
        <v>48</v>
      </c>
      <c r="L106">
        <v>144</v>
      </c>
      <c r="M106">
        <v>2010</v>
      </c>
      <c r="N106">
        <v>2010</v>
      </c>
      <c r="P106" s="1">
        <v>42427</v>
      </c>
      <c r="S106" t="s">
        <v>193</v>
      </c>
      <c r="Z106">
        <v>0</v>
      </c>
    </row>
    <row r="107" spans="1:26" x14ac:dyDescent="0.3">
      <c r="A107">
        <v>7149307</v>
      </c>
      <c r="B107" t="s">
        <v>441</v>
      </c>
      <c r="C107" t="s">
        <v>442</v>
      </c>
      <c r="D107" t="s">
        <v>443</v>
      </c>
      <c r="F107" t="str">
        <f>"1589234766"</f>
        <v>1589234766</v>
      </c>
      <c r="G107" t="str">
        <f>"9781589234765"</f>
        <v>9781589234765</v>
      </c>
      <c r="H107">
        <v>0</v>
      </c>
      <c r="I107">
        <v>4.33</v>
      </c>
      <c r="J107" t="s">
        <v>391</v>
      </c>
      <c r="K107" t="s">
        <v>36</v>
      </c>
      <c r="L107">
        <v>128</v>
      </c>
      <c r="M107">
        <v>2010</v>
      </c>
      <c r="N107">
        <v>2010</v>
      </c>
      <c r="P107" s="1">
        <v>42427</v>
      </c>
      <c r="S107" t="s">
        <v>193</v>
      </c>
      <c r="Z107">
        <v>0</v>
      </c>
    </row>
    <row r="108" spans="1:26" x14ac:dyDescent="0.3">
      <c r="A108">
        <v>7238374</v>
      </c>
      <c r="B108" t="s">
        <v>444</v>
      </c>
      <c r="C108" t="s">
        <v>445</v>
      </c>
      <c r="D108" t="s">
        <v>446</v>
      </c>
      <c r="F108" t="str">
        <f>"0871162849"</f>
        <v>0871162849</v>
      </c>
      <c r="G108" t="str">
        <f>"9780871162847"</f>
        <v>9780871162847</v>
      </c>
      <c r="H108">
        <v>0</v>
      </c>
      <c r="I108">
        <v>4.0599999999999996</v>
      </c>
      <c r="J108" t="s">
        <v>402</v>
      </c>
      <c r="K108" t="s">
        <v>36</v>
      </c>
      <c r="L108">
        <v>88</v>
      </c>
      <c r="M108">
        <v>2010</v>
      </c>
      <c r="N108">
        <v>2010</v>
      </c>
      <c r="P108" s="1">
        <v>42427</v>
      </c>
      <c r="S108" t="s">
        <v>193</v>
      </c>
      <c r="Z108">
        <v>0</v>
      </c>
    </row>
    <row r="109" spans="1:26" x14ac:dyDescent="0.3">
      <c r="A109">
        <v>938861</v>
      </c>
      <c r="B109" t="s">
        <v>447</v>
      </c>
      <c r="C109" t="s">
        <v>383</v>
      </c>
      <c r="D109" t="s">
        <v>384</v>
      </c>
      <c r="F109" t="str">
        <f>"1931499276"</f>
        <v>1931499276</v>
      </c>
      <c r="G109" t="str">
        <f>"9781931499279"</f>
        <v>9781931499279</v>
      </c>
      <c r="H109">
        <v>0</v>
      </c>
      <c r="I109">
        <v>3.64</v>
      </c>
      <c r="J109" t="s">
        <v>398</v>
      </c>
      <c r="K109" t="s">
        <v>36</v>
      </c>
      <c r="L109">
        <v>112</v>
      </c>
      <c r="M109">
        <v>2003</v>
      </c>
      <c r="N109">
        <v>2003</v>
      </c>
      <c r="P109" s="1">
        <v>42427</v>
      </c>
      <c r="S109" t="s">
        <v>193</v>
      </c>
      <c r="Z109">
        <v>0</v>
      </c>
    </row>
    <row r="110" spans="1:26" x14ac:dyDescent="0.3">
      <c r="A110">
        <v>645530</v>
      </c>
      <c r="B110" t="s">
        <v>448</v>
      </c>
      <c r="C110" t="s">
        <v>449</v>
      </c>
      <c r="D110" t="s">
        <v>450</v>
      </c>
      <c r="F110" t="str">
        <f>"1844480542"</f>
        <v>1844480542</v>
      </c>
      <c r="G110" t="str">
        <f>"9781844480548"</f>
        <v>9781844480548</v>
      </c>
      <c r="H110">
        <v>0</v>
      </c>
      <c r="I110">
        <v>3.97</v>
      </c>
      <c r="J110" t="s">
        <v>451</v>
      </c>
      <c r="K110" t="s">
        <v>36</v>
      </c>
      <c r="L110">
        <v>80</v>
      </c>
      <c r="M110">
        <v>2006</v>
      </c>
      <c r="N110">
        <v>2006</v>
      </c>
      <c r="P110" s="1">
        <v>42427</v>
      </c>
      <c r="S110" t="s">
        <v>193</v>
      </c>
      <c r="Z110">
        <v>0</v>
      </c>
    </row>
    <row r="111" spans="1:26" x14ac:dyDescent="0.3">
      <c r="A111">
        <v>208284</v>
      </c>
      <c r="B111" t="s">
        <v>452</v>
      </c>
      <c r="C111" t="s">
        <v>453</v>
      </c>
      <c r="D111" t="s">
        <v>454</v>
      </c>
      <c r="F111" t="str">
        <f>"0465092942"</f>
        <v>0465092942</v>
      </c>
      <c r="G111" t="str">
        <f>"9780465092949"</f>
        <v>9780465092949</v>
      </c>
      <c r="H111">
        <v>0</v>
      </c>
      <c r="I111">
        <v>3.96</v>
      </c>
      <c r="J111" t="s">
        <v>136</v>
      </c>
      <c r="K111" t="s">
        <v>36</v>
      </c>
      <c r="L111">
        <v>224</v>
      </c>
      <c r="M111">
        <v>2006</v>
      </c>
      <c r="N111">
        <v>2004</v>
      </c>
      <c r="P111" s="1">
        <v>42427</v>
      </c>
      <c r="S111" t="s">
        <v>193</v>
      </c>
      <c r="Z111">
        <v>0</v>
      </c>
    </row>
    <row r="112" spans="1:26" x14ac:dyDescent="0.3">
      <c r="A112">
        <v>51287</v>
      </c>
      <c r="B112" t="s">
        <v>455</v>
      </c>
      <c r="C112" t="s">
        <v>419</v>
      </c>
      <c r="D112" t="s">
        <v>420</v>
      </c>
      <c r="F112" t="str">
        <f>"0393327604"</f>
        <v>0393327604</v>
      </c>
      <c r="G112" t="str">
        <f>"9780393327601"</f>
        <v>9780393327601</v>
      </c>
      <c r="H112">
        <v>0</v>
      </c>
      <c r="I112">
        <v>3.92</v>
      </c>
      <c r="J112" t="s">
        <v>456</v>
      </c>
      <c r="K112" t="s">
        <v>36</v>
      </c>
      <c r="L112">
        <v>224</v>
      </c>
      <c r="M112">
        <v>2006</v>
      </c>
      <c r="N112">
        <v>2005</v>
      </c>
      <c r="P112" s="1">
        <v>42427</v>
      </c>
      <c r="S112" t="s">
        <v>193</v>
      </c>
      <c r="Z112">
        <v>0</v>
      </c>
    </row>
    <row r="113" spans="1:26" x14ac:dyDescent="0.3">
      <c r="A113">
        <v>11572965</v>
      </c>
      <c r="B113" t="s">
        <v>457</v>
      </c>
      <c r="C113" t="s">
        <v>458</v>
      </c>
      <c r="D113" t="s">
        <v>459</v>
      </c>
      <c r="F113" t="str">
        <f>""</f>
        <v/>
      </c>
      <c r="G113" t="str">
        <f>""</f>
        <v/>
      </c>
      <c r="H113">
        <v>0</v>
      </c>
      <c r="I113">
        <v>3.16</v>
      </c>
      <c r="K113" t="s">
        <v>53</v>
      </c>
      <c r="L113">
        <v>197</v>
      </c>
      <c r="N113">
        <v>2010</v>
      </c>
      <c r="P113" s="1">
        <v>42427</v>
      </c>
      <c r="S113" t="s">
        <v>193</v>
      </c>
      <c r="Z113">
        <v>0</v>
      </c>
    </row>
    <row r="114" spans="1:26" x14ac:dyDescent="0.3">
      <c r="A114">
        <v>7594148</v>
      </c>
      <c r="B114" t="s">
        <v>460</v>
      </c>
      <c r="C114" t="s">
        <v>270</v>
      </c>
      <c r="D114" t="s">
        <v>271</v>
      </c>
      <c r="F114" t="str">
        <f>"0312383304"</f>
        <v>0312383304</v>
      </c>
      <c r="G114" t="str">
        <f>"9780312383305"</f>
        <v>9780312383305</v>
      </c>
      <c r="H114">
        <v>0</v>
      </c>
      <c r="I114">
        <v>3.91</v>
      </c>
      <c r="J114" t="s">
        <v>278</v>
      </c>
      <c r="K114" t="s">
        <v>48</v>
      </c>
      <c r="L114">
        <v>309</v>
      </c>
      <c r="M114">
        <v>2010</v>
      </c>
      <c r="N114">
        <v>2009</v>
      </c>
      <c r="P114" s="1">
        <v>42427</v>
      </c>
      <c r="S114" t="s">
        <v>193</v>
      </c>
      <c r="Z114">
        <v>0</v>
      </c>
    </row>
    <row r="115" spans="1:26" x14ac:dyDescent="0.3">
      <c r="A115">
        <v>8142404</v>
      </c>
      <c r="B115" t="s">
        <v>461</v>
      </c>
      <c r="C115" t="s">
        <v>274</v>
      </c>
      <c r="D115" t="s">
        <v>275</v>
      </c>
      <c r="F115" t="str">
        <f>""</f>
        <v/>
      </c>
      <c r="G115" t="str">
        <f>""</f>
        <v/>
      </c>
      <c r="H115">
        <v>0</v>
      </c>
      <c r="I115">
        <v>3.8</v>
      </c>
      <c r="K115" t="s">
        <v>53</v>
      </c>
      <c r="L115">
        <v>444</v>
      </c>
      <c r="N115">
        <v>2009</v>
      </c>
      <c r="P115" s="1">
        <v>42427</v>
      </c>
      <c r="S115" t="s">
        <v>193</v>
      </c>
      <c r="Z115">
        <v>0</v>
      </c>
    </row>
    <row r="116" spans="1:26" x14ac:dyDescent="0.3">
      <c r="A116">
        <v>8603369</v>
      </c>
      <c r="B116" t="s">
        <v>462</v>
      </c>
      <c r="C116" t="s">
        <v>436</v>
      </c>
      <c r="D116" t="s">
        <v>437</v>
      </c>
      <c r="F116" t="str">
        <f>""</f>
        <v/>
      </c>
      <c r="G116" t="str">
        <f>""</f>
        <v/>
      </c>
      <c r="H116">
        <v>0</v>
      </c>
      <c r="I116">
        <v>3.55</v>
      </c>
      <c r="J116" t="s">
        <v>356</v>
      </c>
      <c r="K116" t="s">
        <v>53</v>
      </c>
      <c r="L116">
        <v>369</v>
      </c>
      <c r="M116">
        <v>2010</v>
      </c>
      <c r="N116">
        <v>2009</v>
      </c>
      <c r="P116" s="1">
        <v>42427</v>
      </c>
      <c r="S116" t="s">
        <v>193</v>
      </c>
      <c r="Z116">
        <v>0</v>
      </c>
    </row>
    <row r="117" spans="1:26" x14ac:dyDescent="0.3">
      <c r="A117">
        <v>8144803</v>
      </c>
      <c r="B117" t="s">
        <v>463</v>
      </c>
      <c r="C117" t="s">
        <v>464</v>
      </c>
      <c r="D117" t="s">
        <v>465</v>
      </c>
      <c r="F117" t="str">
        <f>""</f>
        <v/>
      </c>
      <c r="G117" t="str">
        <f>""</f>
        <v/>
      </c>
      <c r="H117">
        <v>0</v>
      </c>
      <c r="I117">
        <v>3.87</v>
      </c>
      <c r="J117" t="s">
        <v>466</v>
      </c>
      <c r="K117" t="s">
        <v>53</v>
      </c>
      <c r="L117">
        <v>404</v>
      </c>
      <c r="M117">
        <v>2007</v>
      </c>
      <c r="N117">
        <v>2001</v>
      </c>
      <c r="P117" s="1">
        <v>42427</v>
      </c>
      <c r="S117" t="s">
        <v>193</v>
      </c>
      <c r="Z117">
        <v>0</v>
      </c>
    </row>
    <row r="118" spans="1:26" x14ac:dyDescent="0.3">
      <c r="A118">
        <v>6764159</v>
      </c>
      <c r="B118" t="s">
        <v>467</v>
      </c>
      <c r="C118" t="s">
        <v>468</v>
      </c>
      <c r="D118" t="s">
        <v>469</v>
      </c>
      <c r="F118" t="str">
        <f>"0061856436"</f>
        <v>0061856436</v>
      </c>
      <c r="G118" t="str">
        <f>"9780061856433"</f>
        <v>9780061856433</v>
      </c>
      <c r="H118">
        <v>0</v>
      </c>
      <c r="I118">
        <v>3.51</v>
      </c>
      <c r="J118" t="s">
        <v>167</v>
      </c>
      <c r="K118" t="s">
        <v>48</v>
      </c>
      <c r="L118">
        <v>256</v>
      </c>
      <c r="M118">
        <v>2010</v>
      </c>
      <c r="N118">
        <v>2010</v>
      </c>
      <c r="P118" s="1">
        <v>42427</v>
      </c>
      <c r="S118" t="s">
        <v>193</v>
      </c>
      <c r="Z118">
        <v>0</v>
      </c>
    </row>
    <row r="119" spans="1:26" x14ac:dyDescent="0.3">
      <c r="A119">
        <v>8116534</v>
      </c>
      <c r="B119" t="s">
        <v>470</v>
      </c>
      <c r="C119" t="s">
        <v>471</v>
      </c>
      <c r="D119" t="s">
        <v>472</v>
      </c>
      <c r="F119" t="str">
        <f>""</f>
        <v/>
      </c>
      <c r="G119" t="str">
        <f>""</f>
        <v/>
      </c>
      <c r="H119">
        <v>0</v>
      </c>
      <c r="I119">
        <v>3.96</v>
      </c>
      <c r="J119" t="s">
        <v>473</v>
      </c>
      <c r="K119" t="s">
        <v>53</v>
      </c>
      <c r="L119">
        <v>352</v>
      </c>
      <c r="M119">
        <v>2009</v>
      </c>
      <c r="N119">
        <v>2002</v>
      </c>
      <c r="P119" s="1">
        <v>42427</v>
      </c>
      <c r="S119" t="s">
        <v>193</v>
      </c>
      <c r="Z119">
        <v>0</v>
      </c>
    </row>
    <row r="120" spans="1:26" x14ac:dyDescent="0.3">
      <c r="A120">
        <v>8102447</v>
      </c>
      <c r="B120" t="s">
        <v>474</v>
      </c>
      <c r="C120" t="s">
        <v>475</v>
      </c>
      <c r="D120" t="s">
        <v>476</v>
      </c>
      <c r="F120" t="str">
        <f>"1600594956"</f>
        <v>1600594956</v>
      </c>
      <c r="G120" t="str">
        <f>"9781600594953"</f>
        <v>9781600594953</v>
      </c>
      <c r="H120">
        <v>0</v>
      </c>
      <c r="I120">
        <v>3.41</v>
      </c>
      <c r="J120" t="s">
        <v>381</v>
      </c>
      <c r="K120" t="s">
        <v>36</v>
      </c>
      <c r="L120">
        <v>128</v>
      </c>
      <c r="M120">
        <v>2010</v>
      </c>
      <c r="N120">
        <v>2010</v>
      </c>
      <c r="P120" s="1">
        <v>42427</v>
      </c>
      <c r="S120" t="s">
        <v>193</v>
      </c>
      <c r="Z120">
        <v>0</v>
      </c>
    </row>
    <row r="121" spans="1:26" x14ac:dyDescent="0.3">
      <c r="A121">
        <v>8150955</v>
      </c>
      <c r="B121" t="s">
        <v>477</v>
      </c>
      <c r="C121" t="s">
        <v>471</v>
      </c>
      <c r="D121" t="s">
        <v>472</v>
      </c>
      <c r="F121" t="str">
        <f>"031265023X"</f>
        <v>031265023X</v>
      </c>
      <c r="G121" t="str">
        <f>"9780312650230"</f>
        <v>9780312650230</v>
      </c>
      <c r="H121">
        <v>0</v>
      </c>
      <c r="I121">
        <v>3.96</v>
      </c>
      <c r="J121" t="s">
        <v>210</v>
      </c>
      <c r="K121" t="s">
        <v>36</v>
      </c>
      <c r="L121">
        <v>352</v>
      </c>
      <c r="M121">
        <v>2010</v>
      </c>
      <c r="N121">
        <v>2002</v>
      </c>
      <c r="P121" s="1">
        <v>42427</v>
      </c>
      <c r="S121" t="s">
        <v>193</v>
      </c>
      <c r="Z121">
        <v>0</v>
      </c>
    </row>
    <row r="122" spans="1:26" x14ac:dyDescent="0.3">
      <c r="A122">
        <v>8344097</v>
      </c>
      <c r="B122" t="s">
        <v>478</v>
      </c>
      <c r="C122" t="s">
        <v>479</v>
      </c>
      <c r="D122" t="s">
        <v>480</v>
      </c>
      <c r="F122" t="str">
        <f>"1440303088"</f>
        <v>1440303088</v>
      </c>
      <c r="G122" t="str">
        <f>"9781440303081"</f>
        <v>9781440303081</v>
      </c>
      <c r="H122">
        <v>0</v>
      </c>
      <c r="I122">
        <v>4.37</v>
      </c>
      <c r="J122" t="s">
        <v>481</v>
      </c>
      <c r="K122" t="s">
        <v>36</v>
      </c>
      <c r="L122">
        <v>144</v>
      </c>
      <c r="M122">
        <v>2010</v>
      </c>
      <c r="N122">
        <v>2010</v>
      </c>
      <c r="P122" s="1">
        <v>42427</v>
      </c>
      <c r="S122" t="s">
        <v>193</v>
      </c>
      <c r="Z122">
        <v>0</v>
      </c>
    </row>
    <row r="123" spans="1:26" x14ac:dyDescent="0.3">
      <c r="A123">
        <v>8880888</v>
      </c>
      <c r="B123" t="s">
        <v>482</v>
      </c>
      <c r="C123" t="s">
        <v>483</v>
      </c>
      <c r="D123" t="s">
        <v>484</v>
      </c>
      <c r="F123" t="str">
        <f>"0307463931"</f>
        <v>0307463931</v>
      </c>
      <c r="G123" t="str">
        <f>"9780307463937"</f>
        <v>9780307463937</v>
      </c>
      <c r="H123">
        <v>0</v>
      </c>
      <c r="I123">
        <v>4.26</v>
      </c>
      <c r="J123" t="s">
        <v>369</v>
      </c>
      <c r="K123" t="s">
        <v>36</v>
      </c>
      <c r="L123">
        <v>160</v>
      </c>
      <c r="M123">
        <v>2010</v>
      </c>
      <c r="N123">
        <v>2010</v>
      </c>
      <c r="P123" s="1">
        <v>42427</v>
      </c>
      <c r="S123" t="s">
        <v>193</v>
      </c>
      <c r="Z123">
        <v>0</v>
      </c>
    </row>
    <row r="124" spans="1:26" x14ac:dyDescent="0.3">
      <c r="A124">
        <v>7856305</v>
      </c>
      <c r="B124" t="s">
        <v>485</v>
      </c>
      <c r="C124" t="s">
        <v>486</v>
      </c>
      <c r="D124" t="s">
        <v>487</v>
      </c>
      <c r="F124" t="str">
        <f>"031603617X"</f>
        <v>031603617X</v>
      </c>
      <c r="G124" t="str">
        <f>"9780316036177"</f>
        <v>9780316036177</v>
      </c>
      <c r="H124">
        <v>0</v>
      </c>
      <c r="I124">
        <v>4.0199999999999996</v>
      </c>
      <c r="J124" t="s">
        <v>488</v>
      </c>
      <c r="K124" t="s">
        <v>48</v>
      </c>
      <c r="L124">
        <v>356</v>
      </c>
      <c r="M124">
        <v>2010</v>
      </c>
      <c r="N124">
        <v>2010</v>
      </c>
      <c r="P124" s="1">
        <v>42427</v>
      </c>
      <c r="S124" t="s">
        <v>193</v>
      </c>
      <c r="Z124">
        <v>0</v>
      </c>
    </row>
    <row r="125" spans="1:26" x14ac:dyDescent="0.3">
      <c r="A125">
        <v>8366156</v>
      </c>
      <c r="B125" t="s">
        <v>489</v>
      </c>
      <c r="C125" t="s">
        <v>490</v>
      </c>
      <c r="D125" t="s">
        <v>491</v>
      </c>
      <c r="F125" t="str">
        <f>"0802717713"</f>
        <v>0802717713</v>
      </c>
      <c r="G125" t="str">
        <f>"9780802717719"</f>
        <v>9780802717719</v>
      </c>
      <c r="H125">
        <v>0</v>
      </c>
      <c r="I125">
        <v>3.4</v>
      </c>
      <c r="J125" t="s">
        <v>492</v>
      </c>
      <c r="K125" t="s">
        <v>48</v>
      </c>
      <c r="L125">
        <v>352</v>
      </c>
      <c r="M125">
        <v>2010</v>
      </c>
      <c r="N125">
        <v>2010</v>
      </c>
      <c r="P125" s="1">
        <v>42427</v>
      </c>
      <c r="S125" t="s">
        <v>193</v>
      </c>
      <c r="Z125">
        <v>0</v>
      </c>
    </row>
    <row r="126" spans="1:26" x14ac:dyDescent="0.3">
      <c r="A126">
        <v>7159371</v>
      </c>
      <c r="B126" t="s">
        <v>493</v>
      </c>
      <c r="C126" t="s">
        <v>494</v>
      </c>
      <c r="D126" t="s">
        <v>495</v>
      </c>
      <c r="F126" t="str">
        <f>"0231701268"</f>
        <v>0231701268</v>
      </c>
      <c r="G126" t="str">
        <f>"9780231701266"</f>
        <v>9780231701266</v>
      </c>
      <c r="H126">
        <v>0</v>
      </c>
      <c r="I126">
        <v>3.41</v>
      </c>
      <c r="J126" t="s">
        <v>496</v>
      </c>
      <c r="K126" t="s">
        <v>48</v>
      </c>
      <c r="L126">
        <v>288</v>
      </c>
      <c r="M126">
        <v>2010</v>
      </c>
      <c r="N126">
        <v>2008</v>
      </c>
      <c r="P126" s="1">
        <v>42427</v>
      </c>
      <c r="S126" t="s">
        <v>193</v>
      </c>
      <c r="Z126">
        <v>0</v>
      </c>
    </row>
    <row r="127" spans="1:26" x14ac:dyDescent="0.3">
      <c r="A127">
        <v>7956991</v>
      </c>
      <c r="B127" t="s">
        <v>497</v>
      </c>
      <c r="C127" t="s">
        <v>486</v>
      </c>
      <c r="D127" t="s">
        <v>487</v>
      </c>
      <c r="E127" t="s">
        <v>498</v>
      </c>
      <c r="F127" t="str">
        <f>"0316037915"</f>
        <v>0316037915</v>
      </c>
      <c r="G127" t="str">
        <f>"9780316037914"</f>
        <v>9780316037914</v>
      </c>
      <c r="H127">
        <v>0</v>
      </c>
      <c r="I127">
        <v>4.01</v>
      </c>
      <c r="J127" t="s">
        <v>488</v>
      </c>
      <c r="K127" t="s">
        <v>48</v>
      </c>
      <c r="L127">
        <v>416</v>
      </c>
      <c r="M127">
        <v>2011</v>
      </c>
      <c r="N127">
        <v>2010</v>
      </c>
      <c r="P127" s="1">
        <v>42427</v>
      </c>
      <c r="S127" t="s">
        <v>193</v>
      </c>
      <c r="Z127">
        <v>0</v>
      </c>
    </row>
    <row r="128" spans="1:26" x14ac:dyDescent="0.3">
      <c r="A128">
        <v>10100005</v>
      </c>
      <c r="B128" t="s">
        <v>499</v>
      </c>
      <c r="C128" t="s">
        <v>500</v>
      </c>
      <c r="D128" t="s">
        <v>501</v>
      </c>
      <c r="F128" t="str">
        <f>"0871164175"</f>
        <v>0871164175</v>
      </c>
      <c r="G128" t="str">
        <f>"9780871164179"</f>
        <v>9780871164179</v>
      </c>
      <c r="H128">
        <v>0</v>
      </c>
      <c r="I128">
        <v>4.1900000000000004</v>
      </c>
      <c r="J128" t="s">
        <v>402</v>
      </c>
      <c r="K128" t="s">
        <v>36</v>
      </c>
      <c r="L128">
        <v>96</v>
      </c>
      <c r="M128">
        <v>2011</v>
      </c>
      <c r="N128">
        <v>2011</v>
      </c>
      <c r="P128" s="1">
        <v>42427</v>
      </c>
      <c r="S128" t="s">
        <v>193</v>
      </c>
      <c r="Z128">
        <v>0</v>
      </c>
    </row>
    <row r="129" spans="1:26" x14ac:dyDescent="0.3">
      <c r="A129">
        <v>8167094</v>
      </c>
      <c r="B129" t="s">
        <v>502</v>
      </c>
      <c r="C129" t="s">
        <v>503</v>
      </c>
      <c r="D129" t="s">
        <v>504</v>
      </c>
      <c r="F129" t="str">
        <f>"0307265633"</f>
        <v>0307265633</v>
      </c>
      <c r="G129" t="str">
        <f>"9780307265630"</f>
        <v>9780307265630</v>
      </c>
      <c r="H129">
        <v>0</v>
      </c>
      <c r="I129">
        <v>4.04</v>
      </c>
      <c r="J129" t="s">
        <v>102</v>
      </c>
      <c r="K129" t="s">
        <v>48</v>
      </c>
      <c r="L129">
        <v>384</v>
      </c>
      <c r="M129">
        <v>2011</v>
      </c>
      <c r="N129">
        <v>2011</v>
      </c>
      <c r="P129" s="1">
        <v>42427</v>
      </c>
      <c r="S129" t="s">
        <v>193</v>
      </c>
      <c r="Z129">
        <v>0</v>
      </c>
    </row>
    <row r="130" spans="1:26" x14ac:dyDescent="0.3">
      <c r="A130">
        <v>9210106</v>
      </c>
      <c r="B130" t="s">
        <v>505</v>
      </c>
      <c r="C130" t="s">
        <v>471</v>
      </c>
      <c r="D130" t="s">
        <v>472</v>
      </c>
      <c r="F130" t="str">
        <f>"031264728X"</f>
        <v>031264728X</v>
      </c>
      <c r="G130" t="str">
        <f>"9780312647285"</f>
        <v>9780312647285</v>
      </c>
      <c r="H130">
        <v>0</v>
      </c>
      <c r="I130">
        <v>4.04</v>
      </c>
      <c r="J130" t="s">
        <v>210</v>
      </c>
      <c r="K130" t="s">
        <v>36</v>
      </c>
      <c r="L130">
        <v>368</v>
      </c>
      <c r="M130">
        <v>2011</v>
      </c>
      <c r="N130">
        <v>1991</v>
      </c>
      <c r="P130" s="1">
        <v>42427</v>
      </c>
      <c r="S130" t="s">
        <v>193</v>
      </c>
      <c r="Z130">
        <v>0</v>
      </c>
    </row>
    <row r="131" spans="1:26" x14ac:dyDescent="0.3">
      <c r="A131">
        <v>3907376</v>
      </c>
      <c r="B131" t="s">
        <v>506</v>
      </c>
      <c r="C131" t="s">
        <v>490</v>
      </c>
      <c r="D131" t="s">
        <v>491</v>
      </c>
      <c r="F131" t="str">
        <f>"0802716792"</f>
        <v>0802716792</v>
      </c>
      <c r="G131" t="str">
        <f>"9780802716798"</f>
        <v>9780802716798</v>
      </c>
      <c r="H131">
        <v>0</v>
      </c>
      <c r="I131">
        <v>3.67</v>
      </c>
      <c r="J131" t="s">
        <v>197</v>
      </c>
      <c r="K131" t="s">
        <v>36</v>
      </c>
      <c r="L131">
        <v>382</v>
      </c>
      <c r="M131">
        <v>2008</v>
      </c>
      <c r="N131">
        <v>2007</v>
      </c>
      <c r="P131" s="1">
        <v>42427</v>
      </c>
      <c r="S131" t="s">
        <v>193</v>
      </c>
      <c r="Z131">
        <v>0</v>
      </c>
    </row>
    <row r="132" spans="1:26" x14ac:dyDescent="0.3">
      <c r="A132">
        <v>166433</v>
      </c>
      <c r="B132" t="s">
        <v>507</v>
      </c>
      <c r="C132" t="s">
        <v>490</v>
      </c>
      <c r="D132" t="s">
        <v>491</v>
      </c>
      <c r="F132" t="str">
        <f>"0060935723"</f>
        <v>0060935723</v>
      </c>
      <c r="G132" t="str">
        <f>"9780060935726"</f>
        <v>9780060935726</v>
      </c>
      <c r="H132">
        <v>0</v>
      </c>
      <c r="I132">
        <v>4.04</v>
      </c>
      <c r="J132" t="s">
        <v>96</v>
      </c>
      <c r="K132" t="s">
        <v>36</v>
      </c>
      <c r="L132">
        <v>615</v>
      </c>
      <c r="M132">
        <v>2006</v>
      </c>
      <c r="N132">
        <v>2005</v>
      </c>
      <c r="P132" s="1">
        <v>42427</v>
      </c>
      <c r="S132" t="s">
        <v>193</v>
      </c>
      <c r="Z132">
        <v>0</v>
      </c>
    </row>
    <row r="133" spans="1:26" x14ac:dyDescent="0.3">
      <c r="A133">
        <v>9508999</v>
      </c>
      <c r="B133" t="s">
        <v>508</v>
      </c>
      <c r="C133" t="s">
        <v>509</v>
      </c>
      <c r="D133" t="s">
        <v>510</v>
      </c>
      <c r="E133" t="s">
        <v>511</v>
      </c>
      <c r="F133" t="str">
        <f>""</f>
        <v/>
      </c>
      <c r="G133" t="str">
        <f>""</f>
        <v/>
      </c>
      <c r="H133">
        <v>0</v>
      </c>
      <c r="I133">
        <v>4</v>
      </c>
      <c r="K133" t="s">
        <v>53</v>
      </c>
      <c r="N133">
        <v>2000</v>
      </c>
      <c r="P133" s="1">
        <v>42427</v>
      </c>
      <c r="S133" t="s">
        <v>193</v>
      </c>
      <c r="Z133">
        <v>0</v>
      </c>
    </row>
    <row r="134" spans="1:26" x14ac:dyDescent="0.3">
      <c r="A134">
        <v>8273044</v>
      </c>
      <c r="B134" t="s">
        <v>512</v>
      </c>
      <c r="C134" t="s">
        <v>486</v>
      </c>
      <c r="D134" t="s">
        <v>487</v>
      </c>
      <c r="E134" t="s">
        <v>513</v>
      </c>
      <c r="F134" t="str">
        <f>"0316097365"</f>
        <v>0316097365</v>
      </c>
      <c r="G134" t="str">
        <f>"9780316097369"</f>
        <v>9780316097369</v>
      </c>
      <c r="H134">
        <v>0</v>
      </c>
      <c r="I134">
        <v>3.33</v>
      </c>
      <c r="J134" t="s">
        <v>488</v>
      </c>
      <c r="K134" t="s">
        <v>48</v>
      </c>
      <c r="L134">
        <v>364</v>
      </c>
      <c r="M134">
        <v>2011</v>
      </c>
      <c r="N134">
        <v>2011</v>
      </c>
      <c r="P134" s="1">
        <v>42427</v>
      </c>
      <c r="S134" t="s">
        <v>193</v>
      </c>
      <c r="Z134">
        <v>0</v>
      </c>
    </row>
    <row r="135" spans="1:26" x14ac:dyDescent="0.3">
      <c r="A135">
        <v>9436746</v>
      </c>
      <c r="B135" t="s">
        <v>514</v>
      </c>
      <c r="C135" t="s">
        <v>486</v>
      </c>
      <c r="D135" t="s">
        <v>487</v>
      </c>
      <c r="E135" t="s">
        <v>515</v>
      </c>
      <c r="F135" t="str">
        <f>"0316036269"</f>
        <v>0316036269</v>
      </c>
      <c r="G135" t="str">
        <f>"9780316036269"</f>
        <v>9780316036269</v>
      </c>
      <c r="H135">
        <v>0</v>
      </c>
      <c r="I135">
        <v>4.03</v>
      </c>
      <c r="J135" t="s">
        <v>488</v>
      </c>
      <c r="K135" t="s">
        <v>48</v>
      </c>
      <c r="L135">
        <v>395</v>
      </c>
      <c r="M135">
        <v>2011</v>
      </c>
      <c r="N135">
        <v>2011</v>
      </c>
      <c r="P135" s="1">
        <v>42427</v>
      </c>
      <c r="S135" t="s">
        <v>193</v>
      </c>
      <c r="Z135">
        <v>0</v>
      </c>
    </row>
    <row r="136" spans="1:26" x14ac:dyDescent="0.3">
      <c r="A136">
        <v>9583507</v>
      </c>
      <c r="B136" t="s">
        <v>516</v>
      </c>
      <c r="C136" t="s">
        <v>270</v>
      </c>
      <c r="D136" t="s">
        <v>271</v>
      </c>
      <c r="F136" t="str">
        <f>"0345527682"</f>
        <v>0345527682</v>
      </c>
      <c r="G136" t="str">
        <f>"9780345527684"</f>
        <v>9780345527684</v>
      </c>
      <c r="H136">
        <v>0</v>
      </c>
      <c r="I136">
        <v>3.92</v>
      </c>
      <c r="J136" t="s">
        <v>517</v>
      </c>
      <c r="K136" t="s">
        <v>48</v>
      </c>
      <c r="L136">
        <v>308</v>
      </c>
      <c r="M136">
        <v>2011</v>
      </c>
      <c r="N136">
        <v>2011</v>
      </c>
      <c r="P136" s="1">
        <v>42427</v>
      </c>
      <c r="S136" t="s">
        <v>193</v>
      </c>
      <c r="Z136">
        <v>0</v>
      </c>
    </row>
    <row r="137" spans="1:26" x14ac:dyDescent="0.3">
      <c r="A137">
        <v>7956992</v>
      </c>
      <c r="B137" t="s">
        <v>518</v>
      </c>
      <c r="C137" t="s">
        <v>486</v>
      </c>
      <c r="D137" t="s">
        <v>487</v>
      </c>
      <c r="E137" t="s">
        <v>498</v>
      </c>
      <c r="F137" t="str">
        <f>"0316036218"</f>
        <v>0316036218</v>
      </c>
      <c r="G137" t="str">
        <f>"9780316036214"</f>
        <v>9780316036214</v>
      </c>
      <c r="H137">
        <v>0</v>
      </c>
      <c r="I137">
        <v>3.97</v>
      </c>
      <c r="J137" t="s">
        <v>488</v>
      </c>
      <c r="K137" t="s">
        <v>48</v>
      </c>
      <c r="L137">
        <v>383</v>
      </c>
      <c r="M137">
        <v>2011</v>
      </c>
      <c r="N137">
        <v>2011</v>
      </c>
      <c r="P137" s="1">
        <v>42427</v>
      </c>
      <c r="S137" t="s">
        <v>193</v>
      </c>
      <c r="Z137">
        <v>0</v>
      </c>
    </row>
    <row r="138" spans="1:26" x14ac:dyDescent="0.3">
      <c r="A138">
        <v>219106</v>
      </c>
      <c r="B138" t="s">
        <v>519</v>
      </c>
      <c r="C138" t="s">
        <v>520</v>
      </c>
      <c r="D138" t="s">
        <v>521</v>
      </c>
      <c r="F138" t="str">
        <f>"0060674695"</f>
        <v>0060674695</v>
      </c>
      <c r="G138" t="str">
        <f>"9780060674694"</f>
        <v>9780060674694</v>
      </c>
      <c r="H138">
        <v>0</v>
      </c>
      <c r="I138">
        <v>4.1100000000000003</v>
      </c>
      <c r="J138" t="s">
        <v>522</v>
      </c>
      <c r="K138" t="s">
        <v>36</v>
      </c>
      <c r="L138">
        <v>240</v>
      </c>
      <c r="M138">
        <v>1977</v>
      </c>
      <c r="N138">
        <v>1977</v>
      </c>
      <c r="P138" s="1">
        <v>42427</v>
      </c>
      <c r="S138" t="s">
        <v>193</v>
      </c>
      <c r="Z138">
        <v>0</v>
      </c>
    </row>
    <row r="139" spans="1:26" x14ac:dyDescent="0.3">
      <c r="A139">
        <v>9689835</v>
      </c>
      <c r="B139" t="s">
        <v>523</v>
      </c>
      <c r="C139" t="s">
        <v>524</v>
      </c>
      <c r="D139" t="s">
        <v>525</v>
      </c>
      <c r="F139" t="str">
        <f>""</f>
        <v/>
      </c>
      <c r="G139" t="str">
        <f>""</f>
        <v/>
      </c>
      <c r="H139">
        <v>0</v>
      </c>
      <c r="I139">
        <v>4.08</v>
      </c>
      <c r="K139" t="s">
        <v>53</v>
      </c>
      <c r="N139">
        <v>2010</v>
      </c>
      <c r="P139" s="1">
        <v>42427</v>
      </c>
      <c r="S139" t="s">
        <v>193</v>
      </c>
      <c r="Z139">
        <v>0</v>
      </c>
    </row>
    <row r="140" spans="1:26" x14ac:dyDescent="0.3">
      <c r="A140">
        <v>718666</v>
      </c>
      <c r="B140" t="s">
        <v>526</v>
      </c>
      <c r="C140" t="s">
        <v>527</v>
      </c>
      <c r="D140" t="s">
        <v>528</v>
      </c>
      <c r="E140" t="s">
        <v>529</v>
      </c>
      <c r="F140" t="str">
        <f>"0374530645"</f>
        <v>0374530645</v>
      </c>
      <c r="G140" t="str">
        <f>"9780374530648"</f>
        <v>9780374530648</v>
      </c>
      <c r="H140">
        <v>0</v>
      </c>
      <c r="I140">
        <v>4.16</v>
      </c>
      <c r="J140" t="s">
        <v>530</v>
      </c>
      <c r="K140" t="s">
        <v>36</v>
      </c>
      <c r="L140">
        <v>624</v>
      </c>
      <c r="M140">
        <v>2007</v>
      </c>
      <c r="N140">
        <v>1950</v>
      </c>
      <c r="P140" s="1">
        <v>42427</v>
      </c>
      <c r="S140" t="s">
        <v>193</v>
      </c>
      <c r="Z140">
        <v>0</v>
      </c>
    </row>
    <row r="141" spans="1:26" x14ac:dyDescent="0.3">
      <c r="A141">
        <v>10784169</v>
      </c>
      <c r="B141" t="s">
        <v>531</v>
      </c>
      <c r="C141" t="s">
        <v>532</v>
      </c>
      <c r="D141" t="s">
        <v>533</v>
      </c>
      <c r="F141" t="str">
        <f>"1600597963"</f>
        <v>1600597963</v>
      </c>
      <c r="G141" t="str">
        <f>"9781600597961"</f>
        <v>9781600597961</v>
      </c>
      <c r="H141">
        <v>0</v>
      </c>
      <c r="I141">
        <v>4.59</v>
      </c>
      <c r="J141" t="s">
        <v>373</v>
      </c>
      <c r="K141" t="s">
        <v>48</v>
      </c>
      <c r="L141">
        <v>160</v>
      </c>
      <c r="M141">
        <v>2011</v>
      </c>
      <c r="N141">
        <v>2011</v>
      </c>
      <c r="P141" s="1">
        <v>42427</v>
      </c>
      <c r="S141" t="s">
        <v>193</v>
      </c>
      <c r="Z141">
        <v>0</v>
      </c>
    </row>
    <row r="142" spans="1:26" x14ac:dyDescent="0.3">
      <c r="A142">
        <v>13194891</v>
      </c>
      <c r="B142" t="s">
        <v>534</v>
      </c>
      <c r="C142" t="s">
        <v>535</v>
      </c>
      <c r="D142" t="s">
        <v>536</v>
      </c>
      <c r="F142" t="str">
        <f>"1454702788"</f>
        <v>1454702788</v>
      </c>
      <c r="G142" t="str">
        <f>"9781454702788"</f>
        <v>9781454702788</v>
      </c>
      <c r="H142">
        <v>0</v>
      </c>
      <c r="I142">
        <v>4.3</v>
      </c>
      <c r="J142" t="s">
        <v>373</v>
      </c>
      <c r="K142" t="s">
        <v>48</v>
      </c>
      <c r="L142">
        <v>128</v>
      </c>
      <c r="M142">
        <v>2012</v>
      </c>
      <c r="N142">
        <v>2012</v>
      </c>
      <c r="P142" s="1">
        <v>42427</v>
      </c>
      <c r="S142" t="s">
        <v>193</v>
      </c>
      <c r="Z142">
        <v>0</v>
      </c>
    </row>
    <row r="143" spans="1:26" x14ac:dyDescent="0.3">
      <c r="A143">
        <v>13057155</v>
      </c>
      <c r="B143" t="s">
        <v>537</v>
      </c>
      <c r="C143" t="s">
        <v>538</v>
      </c>
      <c r="D143" t="s">
        <v>539</v>
      </c>
      <c r="F143" t="str">
        <f>"0871164299"</f>
        <v>0871164299</v>
      </c>
      <c r="G143" t="str">
        <f>"9780871164292"</f>
        <v>9780871164292</v>
      </c>
      <c r="H143">
        <v>0</v>
      </c>
      <c r="I143">
        <v>4.47</v>
      </c>
      <c r="J143" t="s">
        <v>402</v>
      </c>
      <c r="K143" t="s">
        <v>36</v>
      </c>
      <c r="L143">
        <v>112</v>
      </c>
      <c r="M143">
        <v>2011</v>
      </c>
      <c r="N143">
        <v>2011</v>
      </c>
      <c r="P143" s="1">
        <v>42427</v>
      </c>
      <c r="S143" t="s">
        <v>193</v>
      </c>
      <c r="Z143">
        <v>0</v>
      </c>
    </row>
    <row r="144" spans="1:26" x14ac:dyDescent="0.3">
      <c r="A144">
        <v>17185728</v>
      </c>
      <c r="B144" t="s">
        <v>540</v>
      </c>
      <c r="C144" t="s">
        <v>541</v>
      </c>
      <c r="D144" t="s">
        <v>542</v>
      </c>
      <c r="F144" t="str">
        <f>"0971486697"</f>
        <v>0971486697</v>
      </c>
      <c r="G144" t="str">
        <f>"9780971486690"</f>
        <v>9780971486690</v>
      </c>
      <c r="H144">
        <v>0</v>
      </c>
      <c r="I144">
        <v>4</v>
      </c>
      <c r="J144" t="s">
        <v>543</v>
      </c>
      <c r="K144" t="s">
        <v>36</v>
      </c>
      <c r="L144">
        <v>35</v>
      </c>
      <c r="M144">
        <v>2012</v>
      </c>
      <c r="N144">
        <v>2012</v>
      </c>
      <c r="P144" s="1">
        <v>42427</v>
      </c>
      <c r="S144" t="s">
        <v>193</v>
      </c>
      <c r="Z144">
        <v>0</v>
      </c>
    </row>
    <row r="145" spans="1:26" x14ac:dyDescent="0.3">
      <c r="A145">
        <v>11616208</v>
      </c>
      <c r="B145" t="s">
        <v>544</v>
      </c>
      <c r="C145" t="s">
        <v>545</v>
      </c>
      <c r="D145" t="s">
        <v>546</v>
      </c>
      <c r="F145" t="str">
        <f>"1600596916"</f>
        <v>1600596916</v>
      </c>
      <c r="G145" t="str">
        <f>"9781600596919"</f>
        <v>9781600596919</v>
      </c>
      <c r="H145">
        <v>0</v>
      </c>
      <c r="I145">
        <v>4.3099999999999996</v>
      </c>
      <c r="J145" t="s">
        <v>373</v>
      </c>
      <c r="K145" t="s">
        <v>48</v>
      </c>
      <c r="L145">
        <v>128</v>
      </c>
      <c r="M145">
        <v>2011</v>
      </c>
      <c r="N145">
        <v>2011</v>
      </c>
      <c r="P145" s="1">
        <v>42427</v>
      </c>
      <c r="S145" t="s">
        <v>193</v>
      </c>
      <c r="Z145">
        <v>0</v>
      </c>
    </row>
    <row r="146" spans="1:26" x14ac:dyDescent="0.3">
      <c r="A146">
        <v>11746513</v>
      </c>
      <c r="B146" t="s">
        <v>547</v>
      </c>
      <c r="C146" t="s">
        <v>270</v>
      </c>
      <c r="D146" t="s">
        <v>271</v>
      </c>
      <c r="F146" t="str">
        <f>"0345527712"</f>
        <v>0345527712</v>
      </c>
      <c r="G146" t="str">
        <f>"9780345527714"</f>
        <v>9780345527714</v>
      </c>
      <c r="H146">
        <v>0</v>
      </c>
      <c r="I146">
        <v>3.9</v>
      </c>
      <c r="J146" t="s">
        <v>517</v>
      </c>
      <c r="K146" t="s">
        <v>48</v>
      </c>
      <c r="L146">
        <v>305</v>
      </c>
      <c r="M146">
        <v>2011</v>
      </c>
      <c r="N146">
        <v>2011</v>
      </c>
      <c r="P146" s="1">
        <v>42427</v>
      </c>
      <c r="S146" t="s">
        <v>193</v>
      </c>
      <c r="Z146">
        <v>0</v>
      </c>
    </row>
    <row r="147" spans="1:26" x14ac:dyDescent="0.3">
      <c r="A147">
        <v>12949222</v>
      </c>
      <c r="B147" t="s">
        <v>548</v>
      </c>
      <c r="C147" t="s">
        <v>270</v>
      </c>
      <c r="D147" t="s">
        <v>271</v>
      </c>
      <c r="E147" t="s">
        <v>549</v>
      </c>
      <c r="F147" t="str">
        <f>"0307990753"</f>
        <v>0307990753</v>
      </c>
      <c r="G147" t="str">
        <f>"9780307990754"</f>
        <v>9780307990754</v>
      </c>
      <c r="H147">
        <v>0</v>
      </c>
      <c r="I147">
        <v>3.62</v>
      </c>
      <c r="J147" t="s">
        <v>550</v>
      </c>
      <c r="K147" t="s">
        <v>36</v>
      </c>
      <c r="L147">
        <v>352</v>
      </c>
      <c r="M147">
        <v>2012</v>
      </c>
      <c r="N147">
        <v>2012</v>
      </c>
      <c r="P147" s="1">
        <v>42427</v>
      </c>
      <c r="S147" t="s">
        <v>193</v>
      </c>
      <c r="Z147">
        <v>0</v>
      </c>
    </row>
    <row r="148" spans="1:26" x14ac:dyDescent="0.3">
      <c r="A148">
        <v>11165711</v>
      </c>
      <c r="B148" t="s">
        <v>551</v>
      </c>
      <c r="C148" t="s">
        <v>486</v>
      </c>
      <c r="D148" t="s">
        <v>487</v>
      </c>
      <c r="E148" t="s">
        <v>552</v>
      </c>
      <c r="F148" t="str">
        <f>"031609756X"</f>
        <v>031609756X</v>
      </c>
      <c r="G148" t="str">
        <f>"9780316097567"</f>
        <v>9780316097567</v>
      </c>
      <c r="H148">
        <v>0</v>
      </c>
      <c r="I148">
        <v>3.8</v>
      </c>
      <c r="J148" t="s">
        <v>488</v>
      </c>
      <c r="K148" t="s">
        <v>48</v>
      </c>
      <c r="L148">
        <v>424</v>
      </c>
      <c r="M148">
        <v>2012</v>
      </c>
      <c r="N148">
        <v>2012</v>
      </c>
      <c r="P148" s="1">
        <v>42427</v>
      </c>
      <c r="S148" t="s">
        <v>193</v>
      </c>
      <c r="Z148">
        <v>0</v>
      </c>
    </row>
    <row r="149" spans="1:26" x14ac:dyDescent="0.3">
      <c r="A149">
        <v>12654836</v>
      </c>
      <c r="B149" t="s">
        <v>553</v>
      </c>
      <c r="C149" t="s">
        <v>554</v>
      </c>
      <c r="D149" t="s">
        <v>555</v>
      </c>
      <c r="F149" t="str">
        <f>""</f>
        <v/>
      </c>
      <c r="G149" t="str">
        <f>""</f>
        <v/>
      </c>
      <c r="H149">
        <v>0</v>
      </c>
      <c r="I149">
        <v>4.0199999999999996</v>
      </c>
      <c r="K149" t="s">
        <v>53</v>
      </c>
      <c r="L149">
        <v>165</v>
      </c>
      <c r="N149">
        <v>2011</v>
      </c>
      <c r="P149" s="1">
        <v>42427</v>
      </c>
      <c r="S149" t="s">
        <v>193</v>
      </c>
      <c r="Z149">
        <v>0</v>
      </c>
    </row>
    <row r="150" spans="1:26" x14ac:dyDescent="0.3">
      <c r="A150">
        <v>9362855</v>
      </c>
      <c r="B150" t="s">
        <v>556</v>
      </c>
      <c r="C150" t="s">
        <v>557</v>
      </c>
      <c r="D150" t="s">
        <v>558</v>
      </c>
      <c r="F150" t="str">
        <f>"160059672X"</f>
        <v>160059672X</v>
      </c>
      <c r="G150" t="str">
        <f>"9781600596728"</f>
        <v>9781600596728</v>
      </c>
      <c r="H150">
        <v>0</v>
      </c>
      <c r="I150">
        <v>4.62</v>
      </c>
      <c r="J150" t="s">
        <v>373</v>
      </c>
      <c r="K150" t="s">
        <v>48</v>
      </c>
      <c r="L150">
        <v>128</v>
      </c>
      <c r="M150">
        <v>2011</v>
      </c>
      <c r="N150">
        <v>2011</v>
      </c>
      <c r="P150" s="1">
        <v>42427</v>
      </c>
      <c r="S150" t="s">
        <v>193</v>
      </c>
      <c r="Z150">
        <v>0</v>
      </c>
    </row>
    <row r="151" spans="1:26" x14ac:dyDescent="0.3">
      <c r="A151">
        <v>6506552</v>
      </c>
      <c r="B151" t="s">
        <v>559</v>
      </c>
      <c r="C151" t="s">
        <v>560</v>
      </c>
      <c r="D151" t="s">
        <v>561</v>
      </c>
      <c r="F151" t="str">
        <f>"1600592732"</f>
        <v>1600592732</v>
      </c>
      <c r="G151" t="str">
        <f>"9781600592737"</f>
        <v>9781600592737</v>
      </c>
      <c r="H151">
        <v>0</v>
      </c>
      <c r="I151">
        <v>4</v>
      </c>
      <c r="J151" t="s">
        <v>381</v>
      </c>
      <c r="K151" t="s">
        <v>48</v>
      </c>
      <c r="L151">
        <v>144</v>
      </c>
      <c r="M151">
        <v>2009</v>
      </c>
      <c r="N151">
        <v>2009</v>
      </c>
      <c r="P151" s="1">
        <v>42427</v>
      </c>
      <c r="S151" t="s">
        <v>193</v>
      </c>
      <c r="Z151">
        <v>0</v>
      </c>
    </row>
    <row r="152" spans="1:26" x14ac:dyDescent="0.3">
      <c r="A152">
        <v>11737271</v>
      </c>
      <c r="B152" t="s">
        <v>562</v>
      </c>
      <c r="C152" t="s">
        <v>563</v>
      </c>
      <c r="D152" t="s">
        <v>564</v>
      </c>
      <c r="F152" t="str">
        <f>"0525952276"</f>
        <v>0525952276</v>
      </c>
      <c r="G152" t="str">
        <f>"9780525952275"</f>
        <v>9780525952275</v>
      </c>
      <c r="H152">
        <v>0</v>
      </c>
      <c r="I152">
        <v>3.86</v>
      </c>
      <c r="J152" t="s">
        <v>252</v>
      </c>
      <c r="K152" t="s">
        <v>48</v>
      </c>
      <c r="L152">
        <v>387</v>
      </c>
      <c r="M152">
        <v>2012</v>
      </c>
      <c r="N152">
        <v>2012</v>
      </c>
      <c r="P152" s="1">
        <v>42427</v>
      </c>
      <c r="S152" t="s">
        <v>193</v>
      </c>
      <c r="Z152">
        <v>0</v>
      </c>
    </row>
    <row r="153" spans="1:26" x14ac:dyDescent="0.3">
      <c r="A153">
        <v>1453576</v>
      </c>
      <c r="B153" t="s">
        <v>565</v>
      </c>
      <c r="C153" t="s">
        <v>566</v>
      </c>
      <c r="D153" t="s">
        <v>567</v>
      </c>
      <c r="F153" t="str">
        <f>"0553260855"</f>
        <v>0553260855</v>
      </c>
      <c r="G153" t="str">
        <f>"9780553260854"</f>
        <v>9780553260854</v>
      </c>
      <c r="H153">
        <v>0</v>
      </c>
      <c r="I153">
        <v>4.2</v>
      </c>
      <c r="J153" t="s">
        <v>517</v>
      </c>
      <c r="K153" t="s">
        <v>36</v>
      </c>
      <c r="L153">
        <v>304</v>
      </c>
      <c r="M153">
        <v>1989</v>
      </c>
      <c r="N153">
        <v>1971</v>
      </c>
      <c r="P153" s="1">
        <v>42427</v>
      </c>
      <c r="S153" t="s">
        <v>193</v>
      </c>
      <c r="Z153">
        <v>0</v>
      </c>
    </row>
    <row r="154" spans="1:26" x14ac:dyDescent="0.3">
      <c r="A154">
        <v>13584646</v>
      </c>
      <c r="B154" t="s">
        <v>568</v>
      </c>
      <c r="C154" t="s">
        <v>569</v>
      </c>
      <c r="D154" t="s">
        <v>570</v>
      </c>
      <c r="F154" t="str">
        <f>"1454703563"</f>
        <v>1454703563</v>
      </c>
      <c r="G154" t="str">
        <f>"9781454703563"</f>
        <v>9781454703563</v>
      </c>
      <c r="H154">
        <v>0</v>
      </c>
      <c r="I154">
        <v>4.3899999999999997</v>
      </c>
      <c r="J154" t="s">
        <v>373</v>
      </c>
      <c r="K154" t="s">
        <v>48</v>
      </c>
      <c r="L154">
        <v>120</v>
      </c>
      <c r="M154">
        <v>2012</v>
      </c>
      <c r="N154">
        <v>2012</v>
      </c>
      <c r="P154" s="1">
        <v>42427</v>
      </c>
      <c r="S154" t="s">
        <v>193</v>
      </c>
      <c r="Z154">
        <v>0</v>
      </c>
    </row>
    <row r="155" spans="1:26" x14ac:dyDescent="0.3">
      <c r="A155">
        <v>13584749</v>
      </c>
      <c r="B155" t="s">
        <v>571</v>
      </c>
      <c r="C155" t="s">
        <v>572</v>
      </c>
      <c r="D155" t="s">
        <v>573</v>
      </c>
      <c r="F155" t="str">
        <f>"0871164388"</f>
        <v>0871164388</v>
      </c>
      <c r="G155" t="str">
        <f>"9780871164384"</f>
        <v>9780871164384</v>
      </c>
      <c r="H155">
        <v>0</v>
      </c>
      <c r="I155">
        <v>4.5</v>
      </c>
      <c r="J155" t="s">
        <v>402</v>
      </c>
      <c r="K155" t="s">
        <v>36</v>
      </c>
      <c r="L155">
        <v>112</v>
      </c>
      <c r="M155">
        <v>2012</v>
      </c>
      <c r="N155">
        <v>2012</v>
      </c>
      <c r="P155" s="1">
        <v>42427</v>
      </c>
      <c r="S155" t="s">
        <v>193</v>
      </c>
      <c r="Z155">
        <v>0</v>
      </c>
    </row>
    <row r="156" spans="1:26" x14ac:dyDescent="0.3">
      <c r="A156">
        <v>13180629</v>
      </c>
      <c r="B156" t="s">
        <v>574</v>
      </c>
      <c r="C156" t="s">
        <v>575</v>
      </c>
      <c r="D156" t="s">
        <v>576</v>
      </c>
      <c r="F156" t="str">
        <f>""</f>
        <v/>
      </c>
      <c r="G156" t="str">
        <f>""</f>
        <v/>
      </c>
      <c r="H156">
        <v>0</v>
      </c>
      <c r="I156">
        <v>3.81</v>
      </c>
      <c r="K156" t="s">
        <v>53</v>
      </c>
      <c r="L156">
        <v>96</v>
      </c>
      <c r="M156">
        <v>2012</v>
      </c>
      <c r="N156">
        <v>2012</v>
      </c>
      <c r="P156" s="1">
        <v>42427</v>
      </c>
      <c r="S156" t="s">
        <v>193</v>
      </c>
      <c r="Z156">
        <v>0</v>
      </c>
    </row>
    <row r="157" spans="1:26" x14ac:dyDescent="0.3">
      <c r="A157">
        <v>8171921</v>
      </c>
      <c r="B157" t="s">
        <v>577</v>
      </c>
      <c r="C157" t="s">
        <v>61</v>
      </c>
      <c r="D157" t="s">
        <v>62</v>
      </c>
      <c r="F157" t="str">
        <f>""</f>
        <v/>
      </c>
      <c r="G157" t="str">
        <f>""</f>
        <v/>
      </c>
      <c r="H157">
        <v>0</v>
      </c>
      <c r="I157">
        <v>3.83</v>
      </c>
      <c r="J157" t="s">
        <v>578</v>
      </c>
      <c r="K157" t="s">
        <v>53</v>
      </c>
      <c r="L157">
        <v>653</v>
      </c>
      <c r="M157">
        <v>2010</v>
      </c>
      <c r="N157">
        <v>2009</v>
      </c>
      <c r="P157" s="1">
        <v>42427</v>
      </c>
      <c r="S157" t="s">
        <v>193</v>
      </c>
      <c r="Z157">
        <v>0</v>
      </c>
    </row>
    <row r="158" spans="1:26" x14ac:dyDescent="0.3">
      <c r="A158">
        <v>13037558</v>
      </c>
      <c r="B158" t="s">
        <v>579</v>
      </c>
      <c r="C158" t="s">
        <v>486</v>
      </c>
      <c r="D158" t="s">
        <v>487</v>
      </c>
      <c r="E158" t="s">
        <v>498</v>
      </c>
      <c r="F158" t="str">
        <f>"0316097462"</f>
        <v>0316097462</v>
      </c>
      <c r="G158" t="str">
        <f>"9780316097468"</f>
        <v>9780316097468</v>
      </c>
      <c r="H158">
        <v>0</v>
      </c>
      <c r="I158">
        <v>4.01</v>
      </c>
      <c r="J158" t="s">
        <v>488</v>
      </c>
      <c r="K158" t="s">
        <v>48</v>
      </c>
      <c r="L158">
        <v>416</v>
      </c>
      <c r="M158">
        <v>2012</v>
      </c>
      <c r="N158">
        <v>2012</v>
      </c>
      <c r="P158" s="1">
        <v>42427</v>
      </c>
      <c r="S158" t="s">
        <v>193</v>
      </c>
      <c r="Z158">
        <v>0</v>
      </c>
    </row>
    <row r="159" spans="1:26" x14ac:dyDescent="0.3">
      <c r="A159">
        <v>13512040</v>
      </c>
      <c r="B159" t="s">
        <v>580</v>
      </c>
      <c r="C159" t="s">
        <v>61</v>
      </c>
      <c r="D159" t="s">
        <v>62</v>
      </c>
      <c r="F159" t="str">
        <f>""</f>
        <v/>
      </c>
      <c r="G159" t="str">
        <f>""</f>
        <v/>
      </c>
      <c r="H159">
        <v>0</v>
      </c>
      <c r="I159">
        <v>4.25</v>
      </c>
      <c r="J159" t="s">
        <v>581</v>
      </c>
      <c r="K159" t="s">
        <v>53</v>
      </c>
      <c r="L159">
        <v>436</v>
      </c>
      <c r="M159">
        <v>2012</v>
      </c>
      <c r="N159">
        <v>2012</v>
      </c>
      <c r="P159" s="1">
        <v>42427</v>
      </c>
      <c r="S159" t="s">
        <v>193</v>
      </c>
      <c r="Z159">
        <v>0</v>
      </c>
    </row>
    <row r="160" spans="1:26" x14ac:dyDescent="0.3">
      <c r="A160">
        <v>16031130</v>
      </c>
      <c r="B160" t="s">
        <v>582</v>
      </c>
      <c r="C160" t="s">
        <v>583</v>
      </c>
      <c r="D160" t="s">
        <v>584</v>
      </c>
      <c r="F160" t="str">
        <f>""</f>
        <v/>
      </c>
      <c r="G160" t="str">
        <f>""</f>
        <v/>
      </c>
      <c r="H160">
        <v>0</v>
      </c>
      <c r="I160">
        <v>4</v>
      </c>
      <c r="J160" t="s">
        <v>456</v>
      </c>
      <c r="K160" t="s">
        <v>53</v>
      </c>
      <c r="L160">
        <v>449</v>
      </c>
      <c r="M160">
        <v>2011</v>
      </c>
      <c r="N160">
        <v>2012</v>
      </c>
      <c r="P160" s="1">
        <v>42427</v>
      </c>
      <c r="S160" t="s">
        <v>193</v>
      </c>
      <c r="Z160">
        <v>0</v>
      </c>
    </row>
    <row r="161" spans="1:26" x14ac:dyDescent="0.3">
      <c r="A161">
        <v>11371381</v>
      </c>
      <c r="B161" t="s">
        <v>585</v>
      </c>
      <c r="C161" t="s">
        <v>61</v>
      </c>
      <c r="D161" t="s">
        <v>62</v>
      </c>
      <c r="F161" t="str">
        <f>""</f>
        <v/>
      </c>
      <c r="G161" t="str">
        <f>""</f>
        <v/>
      </c>
      <c r="H161">
        <v>0</v>
      </c>
      <c r="I161">
        <v>3.45</v>
      </c>
      <c r="K161" t="s">
        <v>53</v>
      </c>
      <c r="L161">
        <v>181</v>
      </c>
      <c r="N161">
        <v>1989</v>
      </c>
      <c r="P161" s="1">
        <v>42427</v>
      </c>
      <c r="S161" t="s">
        <v>193</v>
      </c>
      <c r="Z161">
        <v>0</v>
      </c>
    </row>
    <row r="162" spans="1:26" x14ac:dyDescent="0.3">
      <c r="A162">
        <v>7201061</v>
      </c>
      <c r="B162" t="s">
        <v>586</v>
      </c>
      <c r="C162" t="s">
        <v>587</v>
      </c>
      <c r="D162" t="s">
        <v>588</v>
      </c>
      <c r="F162" t="str">
        <f>"1594732671"</f>
        <v>1594732671</v>
      </c>
      <c r="G162" t="str">
        <f>"9781594732676"</f>
        <v>9781594732676</v>
      </c>
      <c r="H162">
        <v>0</v>
      </c>
      <c r="I162">
        <v>3.86</v>
      </c>
      <c r="J162" t="s">
        <v>589</v>
      </c>
      <c r="K162" t="s">
        <v>36</v>
      </c>
      <c r="L162">
        <v>225</v>
      </c>
      <c r="M162">
        <v>2009</v>
      </c>
      <c r="N162">
        <v>2009</v>
      </c>
      <c r="P162" s="1">
        <v>42427</v>
      </c>
      <c r="S162" t="s">
        <v>193</v>
      </c>
      <c r="Z162">
        <v>0</v>
      </c>
    </row>
    <row r="163" spans="1:26" x14ac:dyDescent="0.3">
      <c r="A163">
        <v>16047721</v>
      </c>
      <c r="B163" t="s">
        <v>590</v>
      </c>
      <c r="C163" t="s">
        <v>591</v>
      </c>
      <c r="D163" t="s">
        <v>592</v>
      </c>
      <c r="F163" t="str">
        <f>""</f>
        <v/>
      </c>
      <c r="G163" t="str">
        <f>""</f>
        <v/>
      </c>
      <c r="H163">
        <v>0</v>
      </c>
      <c r="I163">
        <v>3.62</v>
      </c>
      <c r="J163" t="s">
        <v>593</v>
      </c>
      <c r="K163" t="s">
        <v>53</v>
      </c>
      <c r="L163">
        <v>349</v>
      </c>
      <c r="M163">
        <v>2012</v>
      </c>
      <c r="N163">
        <v>2012</v>
      </c>
      <c r="P163" s="1">
        <v>42427</v>
      </c>
      <c r="S163" t="s">
        <v>193</v>
      </c>
      <c r="Z163">
        <v>0</v>
      </c>
    </row>
    <row r="164" spans="1:26" x14ac:dyDescent="0.3">
      <c r="A164">
        <v>8123924</v>
      </c>
      <c r="B164" t="s">
        <v>594</v>
      </c>
      <c r="C164" t="s">
        <v>595</v>
      </c>
      <c r="D164" t="s">
        <v>596</v>
      </c>
      <c r="F164" t="str">
        <f>""</f>
        <v/>
      </c>
      <c r="G164" t="str">
        <f>""</f>
        <v/>
      </c>
      <c r="H164">
        <v>0</v>
      </c>
      <c r="I164">
        <v>4.1900000000000004</v>
      </c>
      <c r="J164" t="s">
        <v>597</v>
      </c>
      <c r="K164" t="s">
        <v>53</v>
      </c>
      <c r="L164">
        <v>384</v>
      </c>
      <c r="M164">
        <v>2010</v>
      </c>
      <c r="N164">
        <v>2010</v>
      </c>
      <c r="P164" s="1">
        <v>42427</v>
      </c>
      <c r="S164" t="s">
        <v>193</v>
      </c>
      <c r="Z164">
        <v>0</v>
      </c>
    </row>
    <row r="165" spans="1:26" x14ac:dyDescent="0.3">
      <c r="A165">
        <v>72820</v>
      </c>
      <c r="B165" t="s">
        <v>598</v>
      </c>
      <c r="C165" t="s">
        <v>599</v>
      </c>
      <c r="D165" t="s">
        <v>600</v>
      </c>
      <c r="E165" t="s">
        <v>601</v>
      </c>
      <c r="F165" t="str">
        <f>"0761136193"</f>
        <v>0761136193</v>
      </c>
      <c r="G165" t="str">
        <f>"9780761136194"</f>
        <v>9780761136194</v>
      </c>
      <c r="H165">
        <v>0</v>
      </c>
      <c r="I165">
        <v>3.88</v>
      </c>
      <c r="J165" t="s">
        <v>602</v>
      </c>
      <c r="K165" t="s">
        <v>36</v>
      </c>
      <c r="L165">
        <v>246</v>
      </c>
      <c r="M165">
        <v>2004</v>
      </c>
      <c r="N165">
        <v>2004</v>
      </c>
      <c r="P165" s="1">
        <v>42427</v>
      </c>
      <c r="S165" t="s">
        <v>193</v>
      </c>
      <c r="Z165">
        <v>0</v>
      </c>
    </row>
    <row r="166" spans="1:26" x14ac:dyDescent="0.3">
      <c r="A166">
        <v>19292453</v>
      </c>
      <c r="B166" t="s">
        <v>603</v>
      </c>
      <c r="C166" t="s">
        <v>604</v>
      </c>
      <c r="D166" t="s">
        <v>605</v>
      </c>
      <c r="F166" t="str">
        <f>""</f>
        <v/>
      </c>
      <c r="G166" t="str">
        <f>""</f>
        <v/>
      </c>
      <c r="H166">
        <v>0</v>
      </c>
      <c r="I166">
        <v>4</v>
      </c>
      <c r="J166" t="s">
        <v>606</v>
      </c>
      <c r="K166" t="s">
        <v>53</v>
      </c>
      <c r="L166">
        <v>257</v>
      </c>
      <c r="M166">
        <v>2013</v>
      </c>
      <c r="N166">
        <v>2012</v>
      </c>
      <c r="P166" s="1">
        <v>42427</v>
      </c>
      <c r="S166" t="s">
        <v>193</v>
      </c>
      <c r="Z166">
        <v>0</v>
      </c>
    </row>
    <row r="167" spans="1:26" x14ac:dyDescent="0.3">
      <c r="A167">
        <v>18916261</v>
      </c>
      <c r="B167" t="s">
        <v>607</v>
      </c>
      <c r="C167" t="s">
        <v>608</v>
      </c>
      <c r="D167" t="s">
        <v>609</v>
      </c>
      <c r="F167" t="str">
        <f>""</f>
        <v/>
      </c>
      <c r="G167" t="str">
        <f>""</f>
        <v/>
      </c>
      <c r="H167">
        <v>0</v>
      </c>
      <c r="I167">
        <v>3.88</v>
      </c>
      <c r="K167" t="s">
        <v>53</v>
      </c>
      <c r="L167">
        <v>269</v>
      </c>
      <c r="M167">
        <v>2013</v>
      </c>
      <c r="N167">
        <v>2013</v>
      </c>
      <c r="P167" s="1">
        <v>42427</v>
      </c>
      <c r="S167" t="s">
        <v>193</v>
      </c>
      <c r="Z167">
        <v>0</v>
      </c>
    </row>
    <row r="168" spans="1:26" x14ac:dyDescent="0.3">
      <c r="A168">
        <v>17701385</v>
      </c>
      <c r="B168" t="s">
        <v>610</v>
      </c>
      <c r="C168" t="s">
        <v>611</v>
      </c>
      <c r="D168" t="s">
        <v>612</v>
      </c>
      <c r="F168" t="str">
        <f>""</f>
        <v/>
      </c>
      <c r="G168" t="str">
        <f>""</f>
        <v/>
      </c>
      <c r="H168">
        <v>0</v>
      </c>
      <c r="I168">
        <v>3.96</v>
      </c>
      <c r="J168" t="s">
        <v>613</v>
      </c>
      <c r="K168" t="s">
        <v>53</v>
      </c>
      <c r="L168">
        <v>206</v>
      </c>
      <c r="M168">
        <v>2013</v>
      </c>
      <c r="N168">
        <v>1951</v>
      </c>
      <c r="P168" s="1">
        <v>42427</v>
      </c>
      <c r="S168" t="s">
        <v>193</v>
      </c>
      <c r="Z168">
        <v>0</v>
      </c>
    </row>
    <row r="169" spans="1:26" x14ac:dyDescent="0.3">
      <c r="A169">
        <v>17972977</v>
      </c>
      <c r="B169" t="s">
        <v>614</v>
      </c>
      <c r="C169" t="s">
        <v>611</v>
      </c>
      <c r="D169" t="s">
        <v>612</v>
      </c>
      <c r="F169" t="str">
        <f>""</f>
        <v/>
      </c>
      <c r="G169" t="str">
        <f>""</f>
        <v/>
      </c>
      <c r="H169">
        <v>0</v>
      </c>
      <c r="I169">
        <v>4.0199999999999996</v>
      </c>
      <c r="J169" t="s">
        <v>615</v>
      </c>
      <c r="K169" t="s">
        <v>53</v>
      </c>
      <c r="L169">
        <v>293</v>
      </c>
      <c r="M169">
        <v>2012</v>
      </c>
      <c r="N169">
        <v>1949</v>
      </c>
      <c r="P169" s="1">
        <v>42427</v>
      </c>
      <c r="S169" t="s">
        <v>193</v>
      </c>
      <c r="Z169">
        <v>0</v>
      </c>
    </row>
    <row r="170" spans="1:26" x14ac:dyDescent="0.3">
      <c r="A170">
        <v>8147860</v>
      </c>
      <c r="B170" t="s">
        <v>616</v>
      </c>
      <c r="C170" t="s">
        <v>617</v>
      </c>
      <c r="D170" t="s">
        <v>618</v>
      </c>
      <c r="F170" t="str">
        <f>""</f>
        <v/>
      </c>
      <c r="G170" t="str">
        <f>""</f>
        <v/>
      </c>
      <c r="H170">
        <v>0</v>
      </c>
      <c r="I170">
        <v>3.86</v>
      </c>
      <c r="K170" t="s">
        <v>53</v>
      </c>
      <c r="L170">
        <v>94</v>
      </c>
      <c r="N170">
        <v>2009</v>
      </c>
      <c r="P170" s="1">
        <v>42427</v>
      </c>
      <c r="S170" t="s">
        <v>193</v>
      </c>
      <c r="Z170">
        <v>0</v>
      </c>
    </row>
    <row r="171" spans="1:26" x14ac:dyDescent="0.3">
      <c r="A171">
        <v>17972991</v>
      </c>
      <c r="B171" t="s">
        <v>619</v>
      </c>
      <c r="C171" t="s">
        <v>611</v>
      </c>
      <c r="D171" t="s">
        <v>612</v>
      </c>
      <c r="F171" t="str">
        <f>""</f>
        <v/>
      </c>
      <c r="G171" t="str">
        <f>""</f>
        <v/>
      </c>
      <c r="H171">
        <v>0</v>
      </c>
      <c r="I171">
        <v>4</v>
      </c>
      <c r="J171" t="s">
        <v>615</v>
      </c>
      <c r="K171" t="s">
        <v>53</v>
      </c>
      <c r="L171">
        <v>223</v>
      </c>
      <c r="M171">
        <v>2012</v>
      </c>
      <c r="N171">
        <v>1936</v>
      </c>
      <c r="P171" s="1">
        <v>42427</v>
      </c>
      <c r="S171" t="s">
        <v>193</v>
      </c>
      <c r="Z171">
        <v>0</v>
      </c>
    </row>
    <row r="172" spans="1:26" x14ac:dyDescent="0.3">
      <c r="A172">
        <v>20124368</v>
      </c>
      <c r="B172" t="s">
        <v>620</v>
      </c>
      <c r="C172" t="s">
        <v>611</v>
      </c>
      <c r="D172" t="s">
        <v>612</v>
      </c>
      <c r="E172" t="s">
        <v>621</v>
      </c>
      <c r="F172" t="str">
        <f>""</f>
        <v/>
      </c>
      <c r="G172" t="str">
        <f>""</f>
        <v/>
      </c>
      <c r="H172">
        <v>0</v>
      </c>
      <c r="I172">
        <v>3.84</v>
      </c>
      <c r="J172" t="s">
        <v>613</v>
      </c>
      <c r="K172" t="s">
        <v>53</v>
      </c>
      <c r="L172">
        <v>258</v>
      </c>
      <c r="M172">
        <v>2013</v>
      </c>
      <c r="N172">
        <v>1929</v>
      </c>
      <c r="P172" s="1">
        <v>42427</v>
      </c>
      <c r="S172" t="s">
        <v>193</v>
      </c>
      <c r="Z172">
        <v>0</v>
      </c>
    </row>
    <row r="173" spans="1:26" x14ac:dyDescent="0.3">
      <c r="A173">
        <v>18743836</v>
      </c>
      <c r="B173" t="s">
        <v>622</v>
      </c>
      <c r="C173" t="s">
        <v>623</v>
      </c>
      <c r="D173" t="s">
        <v>624</v>
      </c>
      <c r="F173" t="str">
        <f>""</f>
        <v/>
      </c>
      <c r="G173" t="str">
        <f>"9781477850152"</f>
        <v>9781477850152</v>
      </c>
      <c r="H173">
        <v>0</v>
      </c>
      <c r="I173">
        <v>2.86</v>
      </c>
      <c r="J173" t="s">
        <v>625</v>
      </c>
      <c r="K173" t="s">
        <v>53</v>
      </c>
      <c r="L173">
        <v>352</v>
      </c>
      <c r="M173">
        <v>2013</v>
      </c>
      <c r="N173">
        <v>2011</v>
      </c>
      <c r="P173" s="1">
        <v>42427</v>
      </c>
      <c r="S173" t="s">
        <v>193</v>
      </c>
      <c r="Z173">
        <v>0</v>
      </c>
    </row>
    <row r="174" spans="1:26" x14ac:dyDescent="0.3">
      <c r="A174">
        <v>17252041</v>
      </c>
      <c r="B174" t="s">
        <v>626</v>
      </c>
      <c r="C174" t="s">
        <v>393</v>
      </c>
      <c r="D174" t="s">
        <v>394</v>
      </c>
      <c r="F174" t="str">
        <f>""</f>
        <v/>
      </c>
      <c r="G174" t="str">
        <f>""</f>
        <v/>
      </c>
      <c r="H174">
        <v>0</v>
      </c>
      <c r="I174">
        <v>3.75</v>
      </c>
      <c r="J174" t="s">
        <v>627</v>
      </c>
      <c r="K174" t="s">
        <v>53</v>
      </c>
      <c r="L174">
        <v>480</v>
      </c>
      <c r="M174">
        <v>2013</v>
      </c>
      <c r="N174">
        <v>2013</v>
      </c>
      <c r="P174" s="1">
        <v>42427</v>
      </c>
      <c r="S174" t="s">
        <v>193</v>
      </c>
      <c r="Z174">
        <v>0</v>
      </c>
    </row>
    <row r="175" spans="1:26" x14ac:dyDescent="0.3">
      <c r="A175">
        <v>6397216</v>
      </c>
      <c r="B175" t="s">
        <v>628</v>
      </c>
      <c r="C175" t="s">
        <v>393</v>
      </c>
      <c r="D175" t="s">
        <v>394</v>
      </c>
      <c r="F175" t="str">
        <f>""</f>
        <v/>
      </c>
      <c r="G175" t="str">
        <f>""</f>
        <v/>
      </c>
      <c r="H175">
        <v>0</v>
      </c>
      <c r="I175">
        <v>3.63</v>
      </c>
      <c r="K175" t="s">
        <v>53</v>
      </c>
      <c r="N175">
        <v>2001</v>
      </c>
      <c r="P175" s="1">
        <v>42427</v>
      </c>
      <c r="S175" t="s">
        <v>193</v>
      </c>
      <c r="Z175">
        <v>0</v>
      </c>
    </row>
    <row r="176" spans="1:26" x14ac:dyDescent="0.3">
      <c r="A176">
        <v>18272401</v>
      </c>
      <c r="B176" t="s">
        <v>629</v>
      </c>
      <c r="C176" t="s">
        <v>630</v>
      </c>
      <c r="D176" t="s">
        <v>631</v>
      </c>
      <c r="F176" t="str">
        <f>""</f>
        <v/>
      </c>
      <c r="G176" t="str">
        <f>""</f>
        <v/>
      </c>
      <c r="H176">
        <v>0</v>
      </c>
      <c r="I176">
        <v>4.05</v>
      </c>
      <c r="J176" t="s">
        <v>167</v>
      </c>
      <c r="K176" t="s">
        <v>53</v>
      </c>
      <c r="L176">
        <v>498</v>
      </c>
      <c r="M176">
        <v>2013</v>
      </c>
      <c r="N176">
        <v>2013</v>
      </c>
      <c r="P176" s="1">
        <v>42427</v>
      </c>
      <c r="S176" t="s">
        <v>193</v>
      </c>
      <c r="Z176">
        <v>0</v>
      </c>
    </row>
    <row r="177" spans="1:26" x14ac:dyDescent="0.3">
      <c r="A177">
        <v>9683601</v>
      </c>
      <c r="B177" t="s">
        <v>632</v>
      </c>
      <c r="C177" t="s">
        <v>61</v>
      </c>
      <c r="D177" t="s">
        <v>62</v>
      </c>
      <c r="F177" t="str">
        <f>""</f>
        <v/>
      </c>
      <c r="G177" t="str">
        <f>""</f>
        <v/>
      </c>
      <c r="H177">
        <v>0</v>
      </c>
      <c r="I177">
        <v>3.8</v>
      </c>
      <c r="K177" t="s">
        <v>53</v>
      </c>
      <c r="L177">
        <v>336</v>
      </c>
      <c r="N177">
        <v>1994</v>
      </c>
      <c r="P177" s="1">
        <v>42427</v>
      </c>
      <c r="S177" t="s">
        <v>193</v>
      </c>
      <c r="Z177">
        <v>0</v>
      </c>
    </row>
    <row r="178" spans="1:26" x14ac:dyDescent="0.3">
      <c r="A178">
        <v>18121193</v>
      </c>
      <c r="B178" t="s">
        <v>633</v>
      </c>
      <c r="C178" t="s">
        <v>270</v>
      </c>
      <c r="D178" t="s">
        <v>271</v>
      </c>
      <c r="F178" t="str">
        <f>""</f>
        <v/>
      </c>
      <c r="G178" t="str">
        <f>""</f>
        <v/>
      </c>
      <c r="H178">
        <v>0</v>
      </c>
      <c r="I178">
        <v>3.7</v>
      </c>
      <c r="J178" t="s">
        <v>634</v>
      </c>
      <c r="K178" t="s">
        <v>53</v>
      </c>
      <c r="L178">
        <v>321</v>
      </c>
      <c r="M178">
        <v>2013</v>
      </c>
      <c r="N178">
        <v>2013</v>
      </c>
      <c r="P178" s="1">
        <v>42427</v>
      </c>
      <c r="S178" t="s">
        <v>193</v>
      </c>
      <c r="Z178">
        <v>0</v>
      </c>
    </row>
    <row r="179" spans="1:26" x14ac:dyDescent="0.3">
      <c r="A179">
        <v>20685046</v>
      </c>
      <c r="B179" t="s">
        <v>635</v>
      </c>
      <c r="C179" t="s">
        <v>636</v>
      </c>
      <c r="D179" t="s">
        <v>637</v>
      </c>
      <c r="F179" t="str">
        <f>"0062339575"</f>
        <v>0062339575</v>
      </c>
      <c r="G179" t="str">
        <f>"9780062339577"</f>
        <v>9780062339577</v>
      </c>
      <c r="H179">
        <v>0</v>
      </c>
      <c r="I179">
        <v>4.46</v>
      </c>
      <c r="J179" t="s">
        <v>638</v>
      </c>
      <c r="K179" t="s">
        <v>48</v>
      </c>
      <c r="L179">
        <v>512</v>
      </c>
      <c r="M179">
        <v>2014</v>
      </c>
      <c r="N179">
        <v>2014</v>
      </c>
      <c r="P179" s="1">
        <v>42427</v>
      </c>
      <c r="Q179" t="s">
        <v>37</v>
      </c>
      <c r="R179" t="s">
        <v>639</v>
      </c>
      <c r="S179" t="s">
        <v>37</v>
      </c>
      <c r="Z179">
        <v>0</v>
      </c>
    </row>
    <row r="180" spans="1:26" x14ac:dyDescent="0.3">
      <c r="A180">
        <v>18600220</v>
      </c>
      <c r="B180" t="s">
        <v>640</v>
      </c>
      <c r="C180" t="s">
        <v>636</v>
      </c>
      <c r="D180" t="s">
        <v>637</v>
      </c>
      <c r="F180" t="str">
        <f>"0060539186"</f>
        <v>0060539186</v>
      </c>
      <c r="G180" t="str">
        <f>"9780060539184"</f>
        <v>9780060539184</v>
      </c>
      <c r="H180">
        <v>0</v>
      </c>
      <c r="I180">
        <v>3.98</v>
      </c>
      <c r="J180" t="s">
        <v>638</v>
      </c>
      <c r="K180" t="s">
        <v>48</v>
      </c>
      <c r="L180">
        <v>512</v>
      </c>
      <c r="M180">
        <v>2014</v>
      </c>
      <c r="N180">
        <v>2013</v>
      </c>
      <c r="P180" s="1">
        <v>42427</v>
      </c>
      <c r="S180" t="s">
        <v>193</v>
      </c>
      <c r="Z180">
        <v>0</v>
      </c>
    </row>
    <row r="181" spans="1:26" x14ac:dyDescent="0.3">
      <c r="A181">
        <v>19437918</v>
      </c>
      <c r="B181" t="s">
        <v>641</v>
      </c>
      <c r="C181" t="s">
        <v>630</v>
      </c>
      <c r="D181" t="s">
        <v>631</v>
      </c>
      <c r="F181" t="str">
        <f>""</f>
        <v/>
      </c>
      <c r="G181" t="str">
        <f>""</f>
        <v/>
      </c>
      <c r="H181">
        <v>0</v>
      </c>
      <c r="I181">
        <v>4.08</v>
      </c>
      <c r="J181" t="s">
        <v>167</v>
      </c>
      <c r="K181" t="s">
        <v>53</v>
      </c>
      <c r="L181">
        <v>497</v>
      </c>
      <c r="M181">
        <v>2014</v>
      </c>
      <c r="N181">
        <v>2014</v>
      </c>
      <c r="P181" s="1">
        <v>42427</v>
      </c>
      <c r="S181" t="s">
        <v>193</v>
      </c>
      <c r="Z181">
        <v>0</v>
      </c>
    </row>
    <row r="182" spans="1:26" x14ac:dyDescent="0.3">
      <c r="A182">
        <v>19807390</v>
      </c>
      <c r="B182" t="s">
        <v>642</v>
      </c>
      <c r="C182" t="s">
        <v>270</v>
      </c>
      <c r="D182" t="s">
        <v>271</v>
      </c>
      <c r="F182" t="str">
        <f>""</f>
        <v/>
      </c>
      <c r="G182" t="str">
        <f>""</f>
        <v/>
      </c>
      <c r="H182">
        <v>0</v>
      </c>
      <c r="I182">
        <v>3.74</v>
      </c>
      <c r="J182" t="s">
        <v>517</v>
      </c>
      <c r="K182" t="s">
        <v>53</v>
      </c>
      <c r="L182">
        <v>352</v>
      </c>
      <c r="M182">
        <v>2014</v>
      </c>
      <c r="N182">
        <v>2014</v>
      </c>
      <c r="P182" s="1">
        <v>42427</v>
      </c>
      <c r="S182" t="s">
        <v>193</v>
      </c>
      <c r="Z182">
        <v>0</v>
      </c>
    </row>
    <row r="183" spans="1:26" x14ac:dyDescent="0.3">
      <c r="A183">
        <v>19776461</v>
      </c>
      <c r="B183" t="s">
        <v>643</v>
      </c>
      <c r="C183" t="s">
        <v>644</v>
      </c>
      <c r="D183" t="s">
        <v>645</v>
      </c>
      <c r="F183" t="str">
        <f>""</f>
        <v/>
      </c>
      <c r="G183" t="str">
        <f>""</f>
        <v/>
      </c>
      <c r="H183">
        <v>0</v>
      </c>
      <c r="I183">
        <v>3.66</v>
      </c>
      <c r="J183" t="s">
        <v>241</v>
      </c>
      <c r="K183" t="s">
        <v>53</v>
      </c>
      <c r="L183">
        <v>209</v>
      </c>
      <c r="M183">
        <v>2012</v>
      </c>
      <c r="N183">
        <v>2012</v>
      </c>
      <c r="P183" s="1">
        <v>42427</v>
      </c>
      <c r="S183" t="s">
        <v>193</v>
      </c>
      <c r="Z183">
        <v>0</v>
      </c>
    </row>
    <row r="184" spans="1:26" x14ac:dyDescent="0.3">
      <c r="A184">
        <v>6057008</v>
      </c>
      <c r="B184" t="s">
        <v>646</v>
      </c>
      <c r="C184" t="s">
        <v>647</v>
      </c>
      <c r="D184" t="s">
        <v>648</v>
      </c>
      <c r="F184" t="str">
        <f>""</f>
        <v/>
      </c>
      <c r="G184" t="str">
        <f>""</f>
        <v/>
      </c>
      <c r="H184">
        <v>0</v>
      </c>
      <c r="I184">
        <v>3.79</v>
      </c>
      <c r="J184" t="s">
        <v>300</v>
      </c>
      <c r="K184" t="s">
        <v>53</v>
      </c>
      <c r="L184">
        <v>528</v>
      </c>
      <c r="M184">
        <v>2006</v>
      </c>
      <c r="N184">
        <v>2006</v>
      </c>
      <c r="P184" s="1">
        <v>42427</v>
      </c>
      <c r="S184" t="s">
        <v>193</v>
      </c>
      <c r="Z184">
        <v>0</v>
      </c>
    </row>
    <row r="185" spans="1:26" x14ac:dyDescent="0.3">
      <c r="A185">
        <v>21485655</v>
      </c>
      <c r="B185" t="s">
        <v>649</v>
      </c>
      <c r="C185" t="s">
        <v>650</v>
      </c>
      <c r="D185" t="s">
        <v>651</v>
      </c>
      <c r="F185" t="str">
        <f>""</f>
        <v/>
      </c>
      <c r="G185" t="str">
        <f>""</f>
        <v/>
      </c>
      <c r="H185">
        <v>0</v>
      </c>
      <c r="I185">
        <v>3.78</v>
      </c>
      <c r="J185" t="s">
        <v>652</v>
      </c>
      <c r="K185" t="s">
        <v>53</v>
      </c>
      <c r="L185">
        <v>394</v>
      </c>
      <c r="M185">
        <v>2014</v>
      </c>
      <c r="N185">
        <v>2011</v>
      </c>
      <c r="P185" s="1">
        <v>42427</v>
      </c>
      <c r="S185" t="s">
        <v>193</v>
      </c>
      <c r="Z185">
        <v>0</v>
      </c>
    </row>
    <row r="186" spans="1:26" x14ac:dyDescent="0.3">
      <c r="A186">
        <v>18923500</v>
      </c>
      <c r="B186" t="s">
        <v>653</v>
      </c>
      <c r="C186" t="s">
        <v>647</v>
      </c>
      <c r="D186" t="s">
        <v>648</v>
      </c>
      <c r="F186" t="str">
        <f>""</f>
        <v/>
      </c>
      <c r="G186" t="str">
        <f>""</f>
        <v/>
      </c>
      <c r="H186">
        <v>0</v>
      </c>
      <c r="I186">
        <v>3.77</v>
      </c>
      <c r="J186" t="s">
        <v>300</v>
      </c>
      <c r="K186" t="s">
        <v>53</v>
      </c>
      <c r="L186">
        <v>449</v>
      </c>
      <c r="M186">
        <v>2014</v>
      </c>
      <c r="N186">
        <v>2014</v>
      </c>
      <c r="P186" s="1">
        <v>42427</v>
      </c>
      <c r="S186" t="s">
        <v>193</v>
      </c>
      <c r="Z186">
        <v>0</v>
      </c>
    </row>
    <row r="187" spans="1:26" x14ac:dyDescent="0.3">
      <c r="A187">
        <v>19424625</v>
      </c>
      <c r="B187" t="s">
        <v>654</v>
      </c>
      <c r="C187" t="s">
        <v>650</v>
      </c>
      <c r="D187" t="s">
        <v>651</v>
      </c>
      <c r="F187" t="str">
        <f>""</f>
        <v/>
      </c>
      <c r="G187" t="str">
        <f>""</f>
        <v/>
      </c>
      <c r="H187">
        <v>0</v>
      </c>
      <c r="I187">
        <v>3.93</v>
      </c>
      <c r="J187" t="s">
        <v>652</v>
      </c>
      <c r="K187" t="s">
        <v>53</v>
      </c>
      <c r="L187">
        <v>324</v>
      </c>
      <c r="M187">
        <v>2014</v>
      </c>
      <c r="N187">
        <v>2012</v>
      </c>
      <c r="P187" s="1">
        <v>42427</v>
      </c>
      <c r="S187" t="s">
        <v>193</v>
      </c>
      <c r="Z187">
        <v>0</v>
      </c>
    </row>
    <row r="188" spans="1:26" x14ac:dyDescent="0.3">
      <c r="A188">
        <v>10772771</v>
      </c>
      <c r="B188" t="s">
        <v>655</v>
      </c>
      <c r="C188" t="s">
        <v>647</v>
      </c>
      <c r="D188" t="s">
        <v>648</v>
      </c>
      <c r="F188" t="str">
        <f>""</f>
        <v/>
      </c>
      <c r="G188" t="str">
        <f>""</f>
        <v/>
      </c>
      <c r="H188">
        <v>0</v>
      </c>
      <c r="I188">
        <v>3.86</v>
      </c>
      <c r="J188" t="s">
        <v>300</v>
      </c>
      <c r="K188" t="s">
        <v>53</v>
      </c>
      <c r="L188">
        <v>480</v>
      </c>
      <c r="M188">
        <v>2011</v>
      </c>
      <c r="N188">
        <v>2011</v>
      </c>
      <c r="P188" s="1">
        <v>42427</v>
      </c>
      <c r="S188" t="s">
        <v>193</v>
      </c>
      <c r="Z188">
        <v>0</v>
      </c>
    </row>
    <row r="189" spans="1:26" x14ac:dyDescent="0.3">
      <c r="A189">
        <v>21240184</v>
      </c>
      <c r="B189" t="s">
        <v>656</v>
      </c>
      <c r="C189" t="s">
        <v>657</v>
      </c>
      <c r="D189" t="s">
        <v>658</v>
      </c>
      <c r="F189" t="str">
        <f>""</f>
        <v/>
      </c>
      <c r="G189" t="str">
        <f>""</f>
        <v/>
      </c>
      <c r="H189">
        <v>0</v>
      </c>
      <c r="I189">
        <v>3.95</v>
      </c>
      <c r="K189" t="s">
        <v>53</v>
      </c>
      <c r="L189">
        <v>335</v>
      </c>
      <c r="M189">
        <v>2014</v>
      </c>
      <c r="N189">
        <v>2014</v>
      </c>
      <c r="P189" s="1">
        <v>42427</v>
      </c>
      <c r="S189" t="s">
        <v>193</v>
      </c>
      <c r="Z189">
        <v>0</v>
      </c>
    </row>
    <row r="190" spans="1:26" x14ac:dyDescent="0.3">
      <c r="A190">
        <v>16104315</v>
      </c>
      <c r="B190" t="s">
        <v>659</v>
      </c>
      <c r="C190" t="s">
        <v>647</v>
      </c>
      <c r="D190" t="s">
        <v>648</v>
      </c>
      <c r="F190" t="str">
        <f>""</f>
        <v/>
      </c>
      <c r="G190" t="str">
        <f>""</f>
        <v/>
      </c>
      <c r="H190">
        <v>0</v>
      </c>
      <c r="I190">
        <v>3.91</v>
      </c>
      <c r="J190" t="s">
        <v>300</v>
      </c>
      <c r="K190" t="s">
        <v>53</v>
      </c>
      <c r="L190">
        <v>433</v>
      </c>
      <c r="M190">
        <v>2013</v>
      </c>
      <c r="N190">
        <v>2013</v>
      </c>
      <c r="P190" s="1">
        <v>42427</v>
      </c>
      <c r="S190" t="s">
        <v>193</v>
      </c>
      <c r="Z190">
        <v>0</v>
      </c>
    </row>
    <row r="191" spans="1:26" x14ac:dyDescent="0.3">
      <c r="A191">
        <v>6640710</v>
      </c>
      <c r="B191" t="s">
        <v>660</v>
      </c>
      <c r="C191" t="s">
        <v>661</v>
      </c>
      <c r="D191" t="s">
        <v>662</v>
      </c>
      <c r="F191" t="str">
        <f>""</f>
        <v/>
      </c>
      <c r="G191" t="str">
        <f>""</f>
        <v/>
      </c>
      <c r="H191">
        <v>0</v>
      </c>
      <c r="I191">
        <v>4.05</v>
      </c>
      <c r="K191" t="s">
        <v>53</v>
      </c>
      <c r="N191">
        <v>2005</v>
      </c>
      <c r="P191" s="1">
        <v>42427</v>
      </c>
      <c r="S191" t="s">
        <v>193</v>
      </c>
      <c r="Z191">
        <v>0</v>
      </c>
    </row>
    <row r="192" spans="1:26" x14ac:dyDescent="0.3">
      <c r="A192">
        <v>21419976</v>
      </c>
      <c r="B192" t="s">
        <v>663</v>
      </c>
      <c r="C192" t="s">
        <v>664</v>
      </c>
      <c r="D192" t="s">
        <v>665</v>
      </c>
      <c r="F192" t="str">
        <f>""</f>
        <v/>
      </c>
      <c r="G192" t="str">
        <f>""</f>
        <v/>
      </c>
      <c r="H192">
        <v>0</v>
      </c>
      <c r="I192">
        <v>3.32</v>
      </c>
      <c r="J192" t="s">
        <v>666</v>
      </c>
      <c r="K192" t="s">
        <v>53</v>
      </c>
      <c r="L192">
        <v>195</v>
      </c>
      <c r="M192">
        <v>2013</v>
      </c>
      <c r="N192">
        <v>1910</v>
      </c>
      <c r="P192" s="1">
        <v>42427</v>
      </c>
      <c r="S192" t="s">
        <v>193</v>
      </c>
      <c r="Z192">
        <v>0</v>
      </c>
    </row>
    <row r="193" spans="1:26" x14ac:dyDescent="0.3">
      <c r="A193">
        <v>9311611</v>
      </c>
      <c r="B193" t="s">
        <v>667</v>
      </c>
      <c r="C193" t="s">
        <v>647</v>
      </c>
      <c r="D193" t="s">
        <v>648</v>
      </c>
      <c r="F193" t="str">
        <f>""</f>
        <v/>
      </c>
      <c r="G193" t="str">
        <f>""</f>
        <v/>
      </c>
      <c r="H193">
        <v>0</v>
      </c>
      <c r="I193">
        <v>3.93</v>
      </c>
      <c r="J193" t="s">
        <v>300</v>
      </c>
      <c r="K193" t="s">
        <v>53</v>
      </c>
      <c r="L193">
        <v>465</v>
      </c>
      <c r="M193">
        <v>2010</v>
      </c>
      <c r="N193">
        <v>2010</v>
      </c>
      <c r="P193" s="1">
        <v>42427</v>
      </c>
      <c r="S193" t="s">
        <v>193</v>
      </c>
      <c r="Z193">
        <v>0</v>
      </c>
    </row>
    <row r="194" spans="1:26" x14ac:dyDescent="0.3">
      <c r="A194">
        <v>13279310</v>
      </c>
      <c r="B194" t="s">
        <v>668</v>
      </c>
      <c r="C194" t="s">
        <v>669</v>
      </c>
      <c r="D194" t="s">
        <v>670</v>
      </c>
      <c r="F194" t="str">
        <f>""</f>
        <v/>
      </c>
      <c r="G194" t="str">
        <f>""</f>
        <v/>
      </c>
      <c r="H194">
        <v>0</v>
      </c>
      <c r="I194">
        <v>3.85</v>
      </c>
      <c r="K194" t="s">
        <v>53</v>
      </c>
      <c r="L194">
        <v>327</v>
      </c>
      <c r="N194">
        <v>1905</v>
      </c>
      <c r="P194" s="1">
        <v>42427</v>
      </c>
      <c r="S194" t="s">
        <v>193</v>
      </c>
      <c r="Z194">
        <v>0</v>
      </c>
    </row>
    <row r="195" spans="1:26" x14ac:dyDescent="0.3">
      <c r="A195">
        <v>23255698</v>
      </c>
      <c r="B195" t="s">
        <v>671</v>
      </c>
      <c r="C195" t="s">
        <v>672</v>
      </c>
      <c r="D195" t="s">
        <v>673</v>
      </c>
      <c r="F195" t="str">
        <f>""</f>
        <v/>
      </c>
      <c r="G195" t="str">
        <f>""</f>
        <v/>
      </c>
      <c r="H195">
        <v>0</v>
      </c>
      <c r="I195">
        <v>3.88</v>
      </c>
      <c r="J195" t="s">
        <v>102</v>
      </c>
      <c r="K195" t="s">
        <v>53</v>
      </c>
      <c r="L195">
        <v>528</v>
      </c>
      <c r="M195">
        <v>2014</v>
      </c>
      <c r="N195">
        <v>2014</v>
      </c>
      <c r="P195" s="1">
        <v>42427</v>
      </c>
      <c r="S195" t="s">
        <v>193</v>
      </c>
      <c r="Z195">
        <v>0</v>
      </c>
    </row>
    <row r="196" spans="1:26" x14ac:dyDescent="0.3">
      <c r="A196">
        <v>15741169</v>
      </c>
      <c r="B196" t="s">
        <v>674</v>
      </c>
      <c r="C196" t="s">
        <v>675</v>
      </c>
      <c r="D196" t="s">
        <v>676</v>
      </c>
      <c r="F196" t="str">
        <f>""</f>
        <v/>
      </c>
      <c r="G196" t="str">
        <f>""</f>
        <v/>
      </c>
      <c r="H196">
        <v>0</v>
      </c>
      <c r="I196">
        <v>3.71</v>
      </c>
      <c r="K196" t="s">
        <v>53</v>
      </c>
      <c r="L196">
        <v>597</v>
      </c>
      <c r="M196">
        <v>2012</v>
      </c>
      <c r="N196">
        <v>2012</v>
      </c>
      <c r="P196" s="1">
        <v>42427</v>
      </c>
      <c r="S196" t="s">
        <v>193</v>
      </c>
      <c r="Z196">
        <v>0</v>
      </c>
    </row>
    <row r="197" spans="1:26" x14ac:dyDescent="0.3">
      <c r="A197">
        <v>19266714</v>
      </c>
      <c r="B197" t="s">
        <v>677</v>
      </c>
      <c r="C197" t="s">
        <v>678</v>
      </c>
      <c r="D197" t="s">
        <v>679</v>
      </c>
      <c r="F197" t="str">
        <f>"0992633214"</f>
        <v>0992633214</v>
      </c>
      <c r="G197" t="str">
        <f>"9780992633219"</f>
        <v>9780992633219</v>
      </c>
      <c r="H197">
        <v>0</v>
      </c>
      <c r="I197">
        <v>3.8</v>
      </c>
      <c r="J197" t="s">
        <v>680</v>
      </c>
      <c r="K197" t="s">
        <v>681</v>
      </c>
      <c r="L197">
        <v>792</v>
      </c>
      <c r="M197">
        <v>2013</v>
      </c>
      <c r="N197">
        <v>2013</v>
      </c>
      <c r="P197" s="1">
        <v>42427</v>
      </c>
      <c r="S197" t="s">
        <v>193</v>
      </c>
      <c r="Z197">
        <v>0</v>
      </c>
    </row>
    <row r="198" spans="1:26" x14ac:dyDescent="0.3">
      <c r="A198">
        <v>534304</v>
      </c>
      <c r="B198" t="s">
        <v>682</v>
      </c>
      <c r="C198" t="s">
        <v>313</v>
      </c>
      <c r="D198" t="s">
        <v>314</v>
      </c>
      <c r="F198" t="str">
        <f>"006052085X"</f>
        <v>006052085X</v>
      </c>
      <c r="G198" t="str">
        <f>"9780060520854"</f>
        <v>9780060520854</v>
      </c>
      <c r="H198">
        <v>0</v>
      </c>
      <c r="I198">
        <v>3.97</v>
      </c>
      <c r="J198" t="s">
        <v>96</v>
      </c>
      <c r="K198" t="s">
        <v>36</v>
      </c>
      <c r="L198">
        <v>352</v>
      </c>
      <c r="M198">
        <v>2003</v>
      </c>
      <c r="N198">
        <v>2001</v>
      </c>
      <c r="P198" s="1">
        <v>42427</v>
      </c>
      <c r="S198" t="s">
        <v>193</v>
      </c>
      <c r="Z198">
        <v>0</v>
      </c>
    </row>
    <row r="199" spans="1:26" x14ac:dyDescent="0.3">
      <c r="A199">
        <v>24980765</v>
      </c>
      <c r="B199" t="s">
        <v>683</v>
      </c>
      <c r="C199" t="s">
        <v>270</v>
      </c>
      <c r="D199" t="s">
        <v>271</v>
      </c>
      <c r="F199" t="str">
        <f>""</f>
        <v/>
      </c>
      <c r="G199" t="str">
        <f>""</f>
        <v/>
      </c>
      <c r="H199">
        <v>0</v>
      </c>
      <c r="I199">
        <v>3.9</v>
      </c>
      <c r="J199" t="s">
        <v>517</v>
      </c>
      <c r="K199" t="s">
        <v>53</v>
      </c>
      <c r="L199">
        <v>304</v>
      </c>
      <c r="M199">
        <v>2015</v>
      </c>
      <c r="N199">
        <v>2015</v>
      </c>
      <c r="P199" s="1">
        <v>42427</v>
      </c>
      <c r="S199" t="s">
        <v>193</v>
      </c>
      <c r="Z199">
        <v>0</v>
      </c>
    </row>
    <row r="200" spans="1:26" x14ac:dyDescent="0.3">
      <c r="A200">
        <v>7990019</v>
      </c>
      <c r="B200" t="s">
        <v>684</v>
      </c>
      <c r="C200" t="s">
        <v>685</v>
      </c>
      <c r="D200" t="s">
        <v>686</v>
      </c>
      <c r="E200" t="s">
        <v>687</v>
      </c>
      <c r="F200" t="str">
        <f>"0345522354"</f>
        <v>0345522354</v>
      </c>
      <c r="G200" t="str">
        <f>"9780345522351"</f>
        <v>9780345522351</v>
      </c>
      <c r="H200">
        <v>0</v>
      </c>
      <c r="I200">
        <v>3.7</v>
      </c>
      <c r="J200" t="s">
        <v>688</v>
      </c>
      <c r="K200" t="s">
        <v>36</v>
      </c>
      <c r="L200">
        <v>256</v>
      </c>
      <c r="M200">
        <v>2010</v>
      </c>
      <c r="N200">
        <v>2010</v>
      </c>
      <c r="P200" s="1">
        <v>42427</v>
      </c>
      <c r="S200" t="s">
        <v>193</v>
      </c>
      <c r="Z200">
        <v>0</v>
      </c>
    </row>
    <row r="201" spans="1:26" x14ac:dyDescent="0.3">
      <c r="A201">
        <v>18882386</v>
      </c>
      <c r="B201" t="s">
        <v>689</v>
      </c>
      <c r="C201" t="s">
        <v>690</v>
      </c>
      <c r="D201" t="s">
        <v>691</v>
      </c>
      <c r="F201" t="str">
        <f>""</f>
        <v/>
      </c>
      <c r="G201" t="str">
        <f>"9781101590935"</f>
        <v>9781101590935</v>
      </c>
      <c r="H201">
        <v>0</v>
      </c>
      <c r="I201">
        <v>4.0199999999999996</v>
      </c>
      <c r="J201" t="s">
        <v>692</v>
      </c>
      <c r="K201" t="s">
        <v>53</v>
      </c>
      <c r="L201">
        <v>524</v>
      </c>
      <c r="M201">
        <v>2013</v>
      </c>
      <c r="N201">
        <v>2012</v>
      </c>
      <c r="P201" s="1">
        <v>42427</v>
      </c>
      <c r="S201" t="s">
        <v>193</v>
      </c>
      <c r="Z201">
        <v>0</v>
      </c>
    </row>
    <row r="202" spans="1:26" x14ac:dyDescent="0.3">
      <c r="A202">
        <v>17793177</v>
      </c>
      <c r="B202" t="s">
        <v>693</v>
      </c>
      <c r="C202" t="s">
        <v>270</v>
      </c>
      <c r="D202" t="s">
        <v>271</v>
      </c>
      <c r="E202" t="s">
        <v>694</v>
      </c>
      <c r="F202" t="str">
        <f>""</f>
        <v/>
      </c>
      <c r="G202" t="str">
        <f>""</f>
        <v/>
      </c>
      <c r="H202">
        <v>0</v>
      </c>
      <c r="I202">
        <v>3.75</v>
      </c>
      <c r="J202" t="s">
        <v>634</v>
      </c>
      <c r="K202" t="s">
        <v>53</v>
      </c>
      <c r="L202">
        <v>320</v>
      </c>
      <c r="M202">
        <v>2013</v>
      </c>
      <c r="N202">
        <v>2013</v>
      </c>
      <c r="P202" s="1">
        <v>42427</v>
      </c>
      <c r="S202" t="s">
        <v>193</v>
      </c>
      <c r="Z202">
        <v>0</v>
      </c>
    </row>
    <row r="203" spans="1:26" x14ac:dyDescent="0.3">
      <c r="A203">
        <v>18942728</v>
      </c>
      <c r="B203" t="s">
        <v>695</v>
      </c>
      <c r="C203" t="s">
        <v>696</v>
      </c>
      <c r="D203" t="s">
        <v>697</v>
      </c>
      <c r="E203" t="s">
        <v>698</v>
      </c>
      <c r="F203" t="str">
        <f>""</f>
        <v/>
      </c>
      <c r="G203" t="str">
        <f>""</f>
        <v/>
      </c>
      <c r="H203">
        <v>0</v>
      </c>
      <c r="I203">
        <v>4.17</v>
      </c>
      <c r="J203" t="s">
        <v>699</v>
      </c>
      <c r="K203" t="s">
        <v>53</v>
      </c>
      <c r="L203">
        <v>125</v>
      </c>
      <c r="M203">
        <v>2013</v>
      </c>
      <c r="N203">
        <v>1953</v>
      </c>
      <c r="P203" s="1">
        <v>42427</v>
      </c>
      <c r="S203" t="s">
        <v>193</v>
      </c>
      <c r="Z203">
        <v>0</v>
      </c>
    </row>
    <row r="204" spans="1:26" x14ac:dyDescent="0.3">
      <c r="A204">
        <v>19244163</v>
      </c>
      <c r="B204" t="s">
        <v>700</v>
      </c>
      <c r="C204" t="s">
        <v>701</v>
      </c>
      <c r="D204" t="s">
        <v>702</v>
      </c>
      <c r="F204" t="str">
        <f>""</f>
        <v/>
      </c>
      <c r="G204" t="str">
        <f>""</f>
        <v/>
      </c>
      <c r="H204">
        <v>0</v>
      </c>
      <c r="I204">
        <v>3.5</v>
      </c>
      <c r="J204" t="s">
        <v>703</v>
      </c>
      <c r="K204" t="s">
        <v>53</v>
      </c>
      <c r="L204">
        <v>247</v>
      </c>
      <c r="M204">
        <v>2003</v>
      </c>
      <c r="N204">
        <v>2003</v>
      </c>
      <c r="P204" s="1">
        <v>42427</v>
      </c>
      <c r="S204" t="s">
        <v>193</v>
      </c>
      <c r="Z204">
        <v>0</v>
      </c>
    </row>
    <row r="205" spans="1:26" x14ac:dyDescent="0.3">
      <c r="A205">
        <v>22323455</v>
      </c>
      <c r="B205" t="s">
        <v>704</v>
      </c>
      <c r="C205" t="s">
        <v>705</v>
      </c>
      <c r="D205" t="s">
        <v>706</v>
      </c>
      <c r="F205" t="str">
        <f>"0486781372"</f>
        <v>0486781372</v>
      </c>
      <c r="G205" t="str">
        <f>"9780486781372"</f>
        <v>9780486781372</v>
      </c>
      <c r="H205">
        <v>0</v>
      </c>
      <c r="I205">
        <v>0</v>
      </c>
      <c r="J205" t="s">
        <v>707</v>
      </c>
      <c r="K205" t="s">
        <v>36</v>
      </c>
      <c r="L205">
        <v>64</v>
      </c>
      <c r="M205">
        <v>2014</v>
      </c>
      <c r="N205">
        <v>2014</v>
      </c>
      <c r="P205" s="1">
        <v>42427</v>
      </c>
      <c r="S205" t="s">
        <v>193</v>
      </c>
      <c r="Z205">
        <v>0</v>
      </c>
    </row>
    <row r="206" spans="1:26" x14ac:dyDescent="0.3">
      <c r="A206">
        <v>605712</v>
      </c>
      <c r="B206" t="s">
        <v>708</v>
      </c>
      <c r="C206" t="s">
        <v>709</v>
      </c>
      <c r="D206" t="s">
        <v>710</v>
      </c>
      <c r="E206" t="s">
        <v>711</v>
      </c>
      <c r="F206" t="str">
        <f>"0486430413"</f>
        <v>0486430413</v>
      </c>
      <c r="G206" t="str">
        <f>"9780486430416"</f>
        <v>9780486430416</v>
      </c>
      <c r="H206">
        <v>0</v>
      </c>
      <c r="I206">
        <v>4.28</v>
      </c>
      <c r="J206" t="s">
        <v>707</v>
      </c>
      <c r="K206" t="s">
        <v>36</v>
      </c>
      <c r="L206">
        <v>32</v>
      </c>
      <c r="M206">
        <v>2003</v>
      </c>
      <c r="N206">
        <v>2003</v>
      </c>
      <c r="P206" s="1">
        <v>42427</v>
      </c>
      <c r="S206" t="s">
        <v>193</v>
      </c>
      <c r="Z206">
        <v>0</v>
      </c>
    </row>
    <row r="207" spans="1:26" x14ac:dyDescent="0.3">
      <c r="A207">
        <v>12181</v>
      </c>
      <c r="B207" t="s">
        <v>712</v>
      </c>
      <c r="C207" t="s">
        <v>713</v>
      </c>
      <c r="D207" t="s">
        <v>714</v>
      </c>
      <c r="F207" t="str">
        <f>"0060580801"</f>
        <v>0060580801</v>
      </c>
      <c r="G207" t="str">
        <f>"9780060580803"</f>
        <v>9780060580803</v>
      </c>
      <c r="H207">
        <v>0</v>
      </c>
      <c r="I207">
        <v>4.13</v>
      </c>
      <c r="J207" t="s">
        <v>96</v>
      </c>
      <c r="K207" t="s">
        <v>36</v>
      </c>
      <c r="L207">
        <v>464</v>
      </c>
      <c r="M207">
        <v>2004</v>
      </c>
      <c r="N207">
        <v>2003</v>
      </c>
      <c r="P207" s="1">
        <v>42422</v>
      </c>
      <c r="S207" t="s">
        <v>193</v>
      </c>
      <c r="Z207">
        <v>0</v>
      </c>
    </row>
    <row r="208" spans="1:26" x14ac:dyDescent="0.3">
      <c r="A208">
        <v>71649</v>
      </c>
      <c r="B208" t="s">
        <v>715</v>
      </c>
      <c r="C208" t="s">
        <v>716</v>
      </c>
      <c r="D208" t="s">
        <v>717</v>
      </c>
      <c r="E208" t="s">
        <v>718</v>
      </c>
      <c r="F208" t="str">
        <f>"0892819111"</f>
        <v>0892819111</v>
      </c>
      <c r="G208" t="str">
        <f>"9780892819119"</f>
        <v>9780892819119</v>
      </c>
      <c r="H208">
        <v>0</v>
      </c>
      <c r="I208">
        <v>4.05</v>
      </c>
      <c r="J208" t="s">
        <v>719</v>
      </c>
      <c r="K208" t="s">
        <v>36</v>
      </c>
      <c r="L208">
        <v>208</v>
      </c>
      <c r="M208">
        <v>2002</v>
      </c>
      <c r="N208">
        <v>1997</v>
      </c>
      <c r="P208" s="1">
        <v>42422</v>
      </c>
      <c r="S208" t="s">
        <v>193</v>
      </c>
      <c r="Z208">
        <v>0</v>
      </c>
    </row>
    <row r="209" spans="1:26" x14ac:dyDescent="0.3">
      <c r="A209">
        <v>110763</v>
      </c>
      <c r="B209" t="s">
        <v>720</v>
      </c>
      <c r="C209" t="s">
        <v>247</v>
      </c>
      <c r="D209" t="s">
        <v>248</v>
      </c>
      <c r="F209" t="str">
        <f>"0679724532"</f>
        <v>0679724532</v>
      </c>
      <c r="G209" t="str">
        <f>"9780679724537"</f>
        <v>9780679724537</v>
      </c>
      <c r="H209">
        <v>0</v>
      </c>
      <c r="I209">
        <v>3.92</v>
      </c>
      <c r="J209" t="s">
        <v>245</v>
      </c>
      <c r="K209" t="s">
        <v>36</v>
      </c>
      <c r="L209">
        <v>182</v>
      </c>
      <c r="M209">
        <v>1989</v>
      </c>
      <c r="N209">
        <v>1979</v>
      </c>
      <c r="P209" s="1">
        <v>42422</v>
      </c>
      <c r="S209" t="s">
        <v>193</v>
      </c>
      <c r="Z209">
        <v>0</v>
      </c>
    </row>
    <row r="210" spans="1:26" x14ac:dyDescent="0.3">
      <c r="A210">
        <v>123452</v>
      </c>
      <c r="B210" t="s">
        <v>721</v>
      </c>
      <c r="C210" t="s">
        <v>722</v>
      </c>
      <c r="D210" t="s">
        <v>723</v>
      </c>
      <c r="E210" t="s">
        <v>724</v>
      </c>
      <c r="F210" t="str">
        <f>"0743287657"</f>
        <v>0743287657</v>
      </c>
      <c r="G210" t="str">
        <f>"9780743287654"</f>
        <v>9780743287654</v>
      </c>
      <c r="H210">
        <v>0</v>
      </c>
      <c r="I210">
        <v>3.36</v>
      </c>
      <c r="J210" t="s">
        <v>725</v>
      </c>
      <c r="K210" t="s">
        <v>36</v>
      </c>
      <c r="L210">
        <v>329</v>
      </c>
      <c r="M210">
        <v>2007</v>
      </c>
      <c r="N210">
        <v>2003</v>
      </c>
      <c r="P210" s="1">
        <v>42422</v>
      </c>
      <c r="S210" t="s">
        <v>193</v>
      </c>
      <c r="Z210">
        <v>0</v>
      </c>
    </row>
    <row r="211" spans="1:26" x14ac:dyDescent="0.3">
      <c r="A211">
        <v>572894</v>
      </c>
      <c r="B211" t="s">
        <v>726</v>
      </c>
      <c r="C211" t="s">
        <v>727</v>
      </c>
      <c r="D211" t="s">
        <v>728</v>
      </c>
      <c r="F211" t="str">
        <f>"1567313736"</f>
        <v>1567313736</v>
      </c>
      <c r="G211" t="str">
        <f>"9781567313734"</f>
        <v>9781567313734</v>
      </c>
      <c r="H211">
        <v>0</v>
      </c>
      <c r="I211">
        <v>3.71</v>
      </c>
      <c r="J211" t="s">
        <v>729</v>
      </c>
      <c r="K211" t="s">
        <v>48</v>
      </c>
      <c r="L211">
        <v>308</v>
      </c>
      <c r="M211">
        <v>2000</v>
      </c>
      <c r="P211" s="1">
        <v>42422</v>
      </c>
      <c r="S211" t="s">
        <v>193</v>
      </c>
      <c r="Z211">
        <v>0</v>
      </c>
    </row>
    <row r="212" spans="1:26" x14ac:dyDescent="0.3">
      <c r="A212">
        <v>588891</v>
      </c>
      <c r="B212" t="s">
        <v>730</v>
      </c>
      <c r="C212" t="s">
        <v>731</v>
      </c>
      <c r="D212" t="s">
        <v>732</v>
      </c>
      <c r="F212" t="str">
        <f>"014025773X"</f>
        <v>014025773X</v>
      </c>
      <c r="G212" t="str">
        <f>"9780140257731"</f>
        <v>9780140257731</v>
      </c>
      <c r="H212">
        <v>0</v>
      </c>
      <c r="I212">
        <v>3.71</v>
      </c>
      <c r="J212" t="s">
        <v>733</v>
      </c>
      <c r="K212" t="s">
        <v>36</v>
      </c>
      <c r="L212">
        <v>1114</v>
      </c>
      <c r="M212">
        <v>1998</v>
      </c>
      <c r="N212">
        <v>1996</v>
      </c>
      <c r="P212" s="1">
        <v>42422</v>
      </c>
      <c r="S212" t="s">
        <v>193</v>
      </c>
      <c r="Z212">
        <v>0</v>
      </c>
    </row>
    <row r="213" spans="1:26" x14ac:dyDescent="0.3">
      <c r="A213">
        <v>598612</v>
      </c>
      <c r="B213" t="s">
        <v>734</v>
      </c>
      <c r="C213" t="s">
        <v>735</v>
      </c>
      <c r="D213" t="s">
        <v>736</v>
      </c>
      <c r="F213" t="str">
        <f>"0060730609"</f>
        <v>0060730609</v>
      </c>
      <c r="G213" t="str">
        <f>"9780060730604"</f>
        <v>9780060730604</v>
      </c>
      <c r="H213">
        <v>0</v>
      </c>
      <c r="I213">
        <v>3.44</v>
      </c>
      <c r="J213" t="s">
        <v>522</v>
      </c>
      <c r="K213" t="s">
        <v>36</v>
      </c>
      <c r="L213">
        <v>368</v>
      </c>
      <c r="M213">
        <v>2004</v>
      </c>
      <c r="N213">
        <v>2003</v>
      </c>
      <c r="P213" s="1">
        <v>42422</v>
      </c>
      <c r="S213" t="s">
        <v>193</v>
      </c>
      <c r="Z213">
        <v>0</v>
      </c>
    </row>
    <row r="214" spans="1:26" x14ac:dyDescent="0.3">
      <c r="A214">
        <v>155396</v>
      </c>
      <c r="B214" t="s">
        <v>737</v>
      </c>
      <c r="C214" t="s">
        <v>738</v>
      </c>
      <c r="D214" t="s">
        <v>739</v>
      </c>
      <c r="F214" t="str">
        <f>"019517500X"</f>
        <v>019517500X</v>
      </c>
      <c r="G214" t="str">
        <f>"9780195175004"</f>
        <v>9780195175004</v>
      </c>
      <c r="H214">
        <v>0</v>
      </c>
      <c r="I214">
        <v>3.98</v>
      </c>
      <c r="J214" t="s">
        <v>740</v>
      </c>
      <c r="K214" t="s">
        <v>36</v>
      </c>
      <c r="L214">
        <v>288</v>
      </c>
      <c r="M214">
        <v>2004</v>
      </c>
      <c r="N214">
        <v>2003</v>
      </c>
      <c r="P214" s="1">
        <v>42422</v>
      </c>
      <c r="S214" t="s">
        <v>193</v>
      </c>
      <c r="Z214">
        <v>0</v>
      </c>
    </row>
    <row r="215" spans="1:26" x14ac:dyDescent="0.3">
      <c r="A215">
        <v>276044</v>
      </c>
      <c r="B215" t="s">
        <v>741</v>
      </c>
      <c r="C215" t="s">
        <v>742</v>
      </c>
      <c r="D215" t="s">
        <v>743</v>
      </c>
      <c r="F215" t="str">
        <f>"0393326047"</f>
        <v>0393326047</v>
      </c>
      <c r="G215" t="str">
        <f>"9780393326048"</f>
        <v>9780393326048</v>
      </c>
      <c r="H215">
        <v>0</v>
      </c>
      <c r="I215">
        <v>3.82</v>
      </c>
      <c r="J215" t="s">
        <v>456</v>
      </c>
      <c r="K215" t="s">
        <v>36</v>
      </c>
      <c r="L215">
        <v>400</v>
      </c>
      <c r="M215">
        <v>2004</v>
      </c>
      <c r="N215">
        <v>2003</v>
      </c>
      <c r="P215" s="1">
        <v>42422</v>
      </c>
      <c r="S215" t="s">
        <v>193</v>
      </c>
      <c r="Z215">
        <v>0</v>
      </c>
    </row>
    <row r="216" spans="1:26" x14ac:dyDescent="0.3">
      <c r="A216">
        <v>20942</v>
      </c>
      <c r="B216" t="s">
        <v>744</v>
      </c>
      <c r="C216" t="s">
        <v>745</v>
      </c>
      <c r="D216" t="s">
        <v>746</v>
      </c>
      <c r="F216" t="str">
        <f>"157322751X"</f>
        <v>157322751X</v>
      </c>
      <c r="G216" t="str">
        <f>"9781573227513"</f>
        <v>9781573227513</v>
      </c>
      <c r="H216">
        <v>0</v>
      </c>
      <c r="I216">
        <v>4.03</v>
      </c>
      <c r="J216" t="s">
        <v>747</v>
      </c>
      <c r="K216" t="s">
        <v>36</v>
      </c>
      <c r="L216">
        <v>745</v>
      </c>
      <c r="M216">
        <v>1999</v>
      </c>
      <c r="N216">
        <v>1998</v>
      </c>
      <c r="P216" s="1">
        <v>42422</v>
      </c>
      <c r="S216" t="s">
        <v>193</v>
      </c>
      <c r="Z216">
        <v>0</v>
      </c>
    </row>
    <row r="217" spans="1:26" x14ac:dyDescent="0.3">
      <c r="A217">
        <v>775405</v>
      </c>
      <c r="B217" t="s">
        <v>748</v>
      </c>
      <c r="C217" t="s">
        <v>354</v>
      </c>
      <c r="D217" t="s">
        <v>355</v>
      </c>
      <c r="F217" t="str">
        <f>"0385483724"</f>
        <v>0385483724</v>
      </c>
      <c r="G217" t="str">
        <f>"9780385483728"</f>
        <v>9780385483728</v>
      </c>
      <c r="H217">
        <v>0</v>
      </c>
      <c r="I217">
        <v>3.93</v>
      </c>
      <c r="J217" t="s">
        <v>356</v>
      </c>
      <c r="K217" t="s">
        <v>36</v>
      </c>
      <c r="L217">
        <v>368</v>
      </c>
      <c r="M217">
        <v>2001</v>
      </c>
      <c r="N217">
        <v>1997</v>
      </c>
      <c r="P217" s="1">
        <v>42422</v>
      </c>
      <c r="S217" t="s">
        <v>193</v>
      </c>
      <c r="Z217">
        <v>0</v>
      </c>
    </row>
    <row r="218" spans="1:26" x14ac:dyDescent="0.3">
      <c r="A218">
        <v>134961</v>
      </c>
      <c r="B218" t="s">
        <v>749</v>
      </c>
      <c r="C218" t="s">
        <v>750</v>
      </c>
      <c r="D218" t="s">
        <v>751</v>
      </c>
      <c r="F218" t="str">
        <f>"0060005505"</f>
        <v>0060005505</v>
      </c>
      <c r="G218" t="str">
        <f>"9780060005504"</f>
        <v>9780060005504</v>
      </c>
      <c r="H218">
        <v>0</v>
      </c>
      <c r="I218">
        <v>4.1100000000000003</v>
      </c>
      <c r="J218" t="s">
        <v>96</v>
      </c>
      <c r="K218" t="s">
        <v>36</v>
      </c>
      <c r="L218">
        <v>880</v>
      </c>
      <c r="M218">
        <v>2004</v>
      </c>
      <c r="N218">
        <v>2003</v>
      </c>
      <c r="P218" s="1">
        <v>42422</v>
      </c>
      <c r="S218" t="s">
        <v>193</v>
      </c>
      <c r="Z218">
        <v>0</v>
      </c>
    </row>
    <row r="219" spans="1:26" x14ac:dyDescent="0.3">
      <c r="A219">
        <v>27308</v>
      </c>
      <c r="B219" t="s">
        <v>752</v>
      </c>
      <c r="C219" t="s">
        <v>672</v>
      </c>
      <c r="D219" t="s">
        <v>673</v>
      </c>
      <c r="F219" t="str">
        <f>"0385721277"</f>
        <v>0385721277</v>
      </c>
      <c r="G219" t="str">
        <f>"9780385721271"</f>
        <v>9780385721271</v>
      </c>
      <c r="H219">
        <v>0</v>
      </c>
      <c r="I219">
        <v>3.99</v>
      </c>
      <c r="J219" t="s">
        <v>356</v>
      </c>
      <c r="K219" t="s">
        <v>36</v>
      </c>
      <c r="L219">
        <v>306</v>
      </c>
      <c r="M219">
        <v>2005</v>
      </c>
      <c r="N219">
        <v>2003</v>
      </c>
      <c r="P219" s="1">
        <v>42422</v>
      </c>
      <c r="S219" t="s">
        <v>193</v>
      </c>
      <c r="Z219">
        <v>0</v>
      </c>
    </row>
    <row r="220" spans="1:26" x14ac:dyDescent="0.3">
      <c r="A220">
        <v>6857</v>
      </c>
      <c r="B220" t="s">
        <v>753</v>
      </c>
      <c r="C220" t="s">
        <v>270</v>
      </c>
      <c r="D220" t="s">
        <v>271</v>
      </c>
      <c r="F220" t="str">
        <f>"0743216393"</f>
        <v>0743216393</v>
      </c>
      <c r="G220" t="str">
        <f>"9780743216395"</f>
        <v>9780743216395</v>
      </c>
      <c r="H220">
        <v>0</v>
      </c>
      <c r="I220">
        <v>4.28</v>
      </c>
      <c r="J220" t="s">
        <v>754</v>
      </c>
      <c r="K220" t="s">
        <v>48</v>
      </c>
      <c r="L220">
        <v>1016</v>
      </c>
      <c r="M220">
        <v>2001</v>
      </c>
      <c r="N220">
        <v>1990</v>
      </c>
      <c r="P220" s="1">
        <v>42422</v>
      </c>
      <c r="S220" t="s">
        <v>193</v>
      </c>
      <c r="Z220">
        <v>0</v>
      </c>
    </row>
    <row r="221" spans="1:26" x14ac:dyDescent="0.3">
      <c r="A221">
        <v>22535688</v>
      </c>
      <c r="B221" t="s">
        <v>755</v>
      </c>
      <c r="C221" t="s">
        <v>756</v>
      </c>
      <c r="D221" t="s">
        <v>757</v>
      </c>
      <c r="F221" t="str">
        <f>""</f>
        <v/>
      </c>
      <c r="G221" t="str">
        <f>""</f>
        <v/>
      </c>
      <c r="H221">
        <v>0</v>
      </c>
      <c r="I221">
        <v>4.6900000000000004</v>
      </c>
      <c r="K221" t="s">
        <v>53</v>
      </c>
      <c r="L221">
        <v>227</v>
      </c>
      <c r="M221">
        <v>2014</v>
      </c>
      <c r="N221">
        <v>2009</v>
      </c>
      <c r="O221" s="1">
        <v>42422</v>
      </c>
      <c r="P221" s="1">
        <v>42422</v>
      </c>
      <c r="S221" t="s">
        <v>193</v>
      </c>
      <c r="Z221">
        <v>0</v>
      </c>
    </row>
    <row r="222" spans="1:26" x14ac:dyDescent="0.3">
      <c r="A222">
        <v>22571733</v>
      </c>
      <c r="B222" t="s">
        <v>758</v>
      </c>
      <c r="C222" t="s">
        <v>759</v>
      </c>
      <c r="D222" t="s">
        <v>760</v>
      </c>
      <c r="F222" t="str">
        <f>"1594206082"</f>
        <v>1594206082</v>
      </c>
      <c r="G222" t="str">
        <f>"9781594206085"</f>
        <v>9781594206085</v>
      </c>
      <c r="H222">
        <v>0</v>
      </c>
      <c r="I222">
        <v>3.7</v>
      </c>
      <c r="J222" t="s">
        <v>360</v>
      </c>
      <c r="K222" t="s">
        <v>48</v>
      </c>
      <c r="L222">
        <v>352</v>
      </c>
      <c r="M222">
        <v>2015</v>
      </c>
      <c r="N222">
        <v>2015</v>
      </c>
      <c r="P222" s="1">
        <v>42066</v>
      </c>
      <c r="Q222" t="s">
        <v>37</v>
      </c>
      <c r="R222" t="s">
        <v>761</v>
      </c>
      <c r="S222" t="s">
        <v>37</v>
      </c>
      <c r="Z222">
        <v>0</v>
      </c>
    </row>
    <row r="223" spans="1:26" x14ac:dyDescent="0.3">
      <c r="A223">
        <v>1156729</v>
      </c>
      <c r="B223" t="s">
        <v>762</v>
      </c>
      <c r="C223" t="s">
        <v>763</v>
      </c>
      <c r="D223" t="s">
        <v>764</v>
      </c>
      <c r="F223" t="str">
        <f>"0520240596"</f>
        <v>0520240596</v>
      </c>
      <c r="G223" t="str">
        <f>"9780520240599"</f>
        <v>9780520240599</v>
      </c>
      <c r="H223">
        <v>0</v>
      </c>
      <c r="I223">
        <v>4.07</v>
      </c>
      <c r="J223" t="s">
        <v>304</v>
      </c>
      <c r="K223" t="s">
        <v>36</v>
      </c>
      <c r="M223">
        <v>2003</v>
      </c>
      <c r="N223">
        <v>2000</v>
      </c>
      <c r="P223" s="1">
        <v>42038</v>
      </c>
      <c r="Q223" t="s">
        <v>37</v>
      </c>
      <c r="R223" t="s">
        <v>765</v>
      </c>
      <c r="S223" t="s">
        <v>37</v>
      </c>
      <c r="Z223">
        <v>0</v>
      </c>
    </row>
    <row r="224" spans="1:26" x14ac:dyDescent="0.3">
      <c r="A224">
        <v>20665570</v>
      </c>
      <c r="B224" t="s">
        <v>766</v>
      </c>
      <c r="C224" t="s">
        <v>767</v>
      </c>
      <c r="D224" t="s">
        <v>768</v>
      </c>
      <c r="F224" t="str">
        <f>"0871401002"</f>
        <v>0871401002</v>
      </c>
      <c r="G224" t="str">
        <f>"9780871401007"</f>
        <v>9780871401007</v>
      </c>
      <c r="H224">
        <v>0</v>
      </c>
      <c r="I224">
        <v>3.8</v>
      </c>
      <c r="J224" t="s">
        <v>769</v>
      </c>
      <c r="K224" t="s">
        <v>48</v>
      </c>
      <c r="L224">
        <v>207</v>
      </c>
      <c r="M224">
        <v>2014</v>
      </c>
      <c r="N224">
        <v>2014</v>
      </c>
      <c r="P224" s="1">
        <v>41998</v>
      </c>
      <c r="Q224" t="s">
        <v>37</v>
      </c>
      <c r="R224" t="s">
        <v>770</v>
      </c>
      <c r="S224" t="s">
        <v>37</v>
      </c>
      <c r="Z224">
        <v>0</v>
      </c>
    </row>
    <row r="225" spans="1:26" x14ac:dyDescent="0.3">
      <c r="A225">
        <v>16000371</v>
      </c>
      <c r="B225" t="s">
        <v>771</v>
      </c>
      <c r="C225" t="s">
        <v>500</v>
      </c>
      <c r="D225" t="s">
        <v>501</v>
      </c>
      <c r="F225" t="str">
        <f>"0871164841"</f>
        <v>0871164841</v>
      </c>
      <c r="G225" t="str">
        <f>"9780871164841"</f>
        <v>9780871164841</v>
      </c>
      <c r="H225">
        <v>0</v>
      </c>
      <c r="I225">
        <v>4.29</v>
      </c>
      <c r="J225" t="s">
        <v>402</v>
      </c>
      <c r="K225" t="s">
        <v>36</v>
      </c>
      <c r="L225">
        <v>96</v>
      </c>
      <c r="M225">
        <v>2013</v>
      </c>
      <c r="N225">
        <v>2013</v>
      </c>
      <c r="P225" s="1">
        <v>41998</v>
      </c>
      <c r="Q225" t="s">
        <v>37</v>
      </c>
      <c r="R225" t="s">
        <v>772</v>
      </c>
      <c r="S225" t="s">
        <v>37</v>
      </c>
      <c r="Z225">
        <v>0</v>
      </c>
    </row>
    <row r="226" spans="1:26" x14ac:dyDescent="0.3">
      <c r="A226">
        <v>20897517</v>
      </c>
      <c r="B226" t="s">
        <v>773</v>
      </c>
      <c r="C226" t="s">
        <v>774</v>
      </c>
      <c r="D226" t="s">
        <v>775</v>
      </c>
      <c r="F226" t="str">
        <f>"0385535376"</f>
        <v>0385535376</v>
      </c>
      <c r="G226" t="str">
        <f>"9780385535373"</f>
        <v>9780385535373</v>
      </c>
      <c r="H226">
        <v>0</v>
      </c>
      <c r="I226">
        <v>4.1500000000000004</v>
      </c>
      <c r="J226" t="s">
        <v>776</v>
      </c>
      <c r="K226" t="s">
        <v>48</v>
      </c>
      <c r="L226">
        <v>454</v>
      </c>
      <c r="M226">
        <v>2014</v>
      </c>
      <c r="N226">
        <v>2014</v>
      </c>
      <c r="P226" s="1">
        <v>41998</v>
      </c>
      <c r="Q226" t="s">
        <v>37</v>
      </c>
      <c r="R226" t="s">
        <v>777</v>
      </c>
      <c r="S226" t="s">
        <v>37</v>
      </c>
      <c r="Z226">
        <v>0</v>
      </c>
    </row>
    <row r="227" spans="1:26" x14ac:dyDescent="0.3">
      <c r="A227">
        <v>21413662</v>
      </c>
      <c r="B227" t="s">
        <v>778</v>
      </c>
      <c r="C227" t="s">
        <v>779</v>
      </c>
      <c r="D227" t="s">
        <v>780</v>
      </c>
      <c r="F227" t="str">
        <f>"0544272994"</f>
        <v>0544272994</v>
      </c>
      <c r="G227" t="str">
        <f>"9780544272996"</f>
        <v>9780544272996</v>
      </c>
      <c r="H227">
        <v>0</v>
      </c>
      <c r="I227">
        <v>4.1500000000000004</v>
      </c>
      <c r="J227" t="s">
        <v>781</v>
      </c>
      <c r="K227" t="s">
        <v>48</v>
      </c>
      <c r="L227">
        <v>303</v>
      </c>
      <c r="M227">
        <v>2014</v>
      </c>
      <c r="N227">
        <v>2014</v>
      </c>
      <c r="P227" s="1">
        <v>41998</v>
      </c>
      <c r="Q227" t="s">
        <v>37</v>
      </c>
      <c r="R227" t="s">
        <v>782</v>
      </c>
      <c r="S227" t="s">
        <v>37</v>
      </c>
      <c r="Z227">
        <v>0</v>
      </c>
    </row>
    <row r="228" spans="1:26" x14ac:dyDescent="0.3">
      <c r="A228">
        <v>515112</v>
      </c>
      <c r="B228" t="s">
        <v>783</v>
      </c>
      <c r="C228" t="s">
        <v>784</v>
      </c>
      <c r="D228" t="s">
        <v>785</v>
      </c>
      <c r="F228" t="str">
        <f>"0947533753"</f>
        <v>0947533753</v>
      </c>
      <c r="G228" t="str">
        <f>"9780947533755"</f>
        <v>9780947533755</v>
      </c>
      <c r="H228">
        <v>0</v>
      </c>
      <c r="I228">
        <v>3.5</v>
      </c>
      <c r="J228" t="s">
        <v>786</v>
      </c>
      <c r="K228" t="s">
        <v>36</v>
      </c>
      <c r="L228">
        <v>192</v>
      </c>
      <c r="M228">
        <v>2003</v>
      </c>
      <c r="N228">
        <v>2003</v>
      </c>
      <c r="P228" s="1">
        <v>41998</v>
      </c>
      <c r="Q228" t="s">
        <v>37</v>
      </c>
      <c r="R228" t="s">
        <v>787</v>
      </c>
      <c r="S228" t="s">
        <v>37</v>
      </c>
      <c r="Z228">
        <v>0</v>
      </c>
    </row>
    <row r="229" spans="1:26" x14ac:dyDescent="0.3">
      <c r="A229">
        <v>15823447</v>
      </c>
      <c r="B229" t="s">
        <v>788</v>
      </c>
      <c r="C229" t="s">
        <v>789</v>
      </c>
      <c r="D229" t="s">
        <v>790</v>
      </c>
      <c r="F229" t="str">
        <f>"077043620X"</f>
        <v>077043620X</v>
      </c>
      <c r="G229" t="str">
        <f>"9780770436209"</f>
        <v>9780770436209</v>
      </c>
      <c r="H229">
        <v>0</v>
      </c>
      <c r="I229">
        <v>3.62</v>
      </c>
      <c r="J229" t="s">
        <v>791</v>
      </c>
      <c r="K229" t="s">
        <v>48</v>
      </c>
      <c r="L229">
        <v>421</v>
      </c>
      <c r="M229">
        <v>2013</v>
      </c>
      <c r="N229">
        <v>2013</v>
      </c>
      <c r="P229" s="1">
        <v>41998</v>
      </c>
      <c r="Q229" t="s">
        <v>37</v>
      </c>
      <c r="R229" t="s">
        <v>792</v>
      </c>
      <c r="S229" t="s">
        <v>37</v>
      </c>
      <c r="Z229">
        <v>0</v>
      </c>
    </row>
    <row r="230" spans="1:26" x14ac:dyDescent="0.3">
      <c r="A230">
        <v>3400599</v>
      </c>
      <c r="B230" t="s">
        <v>793</v>
      </c>
      <c r="C230" t="s">
        <v>794</v>
      </c>
      <c r="D230" t="s">
        <v>795</v>
      </c>
      <c r="F230" t="str">
        <f>"0618990658"</f>
        <v>0618990658</v>
      </c>
      <c r="G230" t="str">
        <f>"9780618990658"</f>
        <v>9780618990658</v>
      </c>
      <c r="H230">
        <v>0</v>
      </c>
      <c r="I230">
        <v>3.77</v>
      </c>
      <c r="J230" t="s">
        <v>781</v>
      </c>
      <c r="K230" t="s">
        <v>48</v>
      </c>
      <c r="L230">
        <v>208</v>
      </c>
      <c r="M230">
        <v>2008</v>
      </c>
      <c r="N230">
        <v>2008</v>
      </c>
      <c r="P230" s="1">
        <v>41998</v>
      </c>
      <c r="Q230" t="s">
        <v>37</v>
      </c>
      <c r="R230" t="s">
        <v>796</v>
      </c>
      <c r="S230" t="s">
        <v>37</v>
      </c>
      <c r="Z230">
        <v>0</v>
      </c>
    </row>
    <row r="231" spans="1:26" x14ac:dyDescent="0.3">
      <c r="A231">
        <v>9465604</v>
      </c>
      <c r="B231" t="s">
        <v>797</v>
      </c>
      <c r="C231" t="s">
        <v>798</v>
      </c>
      <c r="D231" t="s">
        <v>799</v>
      </c>
      <c r="E231" t="s">
        <v>800</v>
      </c>
      <c r="F231" t="str">
        <f>"0151015015"</f>
        <v>0151015015</v>
      </c>
      <c r="G231" t="str">
        <f>"9780151015016"</f>
        <v>9780151015016</v>
      </c>
      <c r="H231">
        <v>0</v>
      </c>
      <c r="I231">
        <v>3.99</v>
      </c>
      <c r="J231" t="s">
        <v>781</v>
      </c>
      <c r="K231" t="s">
        <v>48</v>
      </c>
      <c r="L231">
        <v>375</v>
      </c>
      <c r="M231">
        <v>2011</v>
      </c>
      <c r="N231">
        <v>2011</v>
      </c>
      <c r="P231" s="1">
        <v>41998</v>
      </c>
      <c r="Q231" t="s">
        <v>37</v>
      </c>
      <c r="R231" t="s">
        <v>801</v>
      </c>
      <c r="S231" t="s">
        <v>37</v>
      </c>
      <c r="Z231">
        <v>0</v>
      </c>
    </row>
    <row r="232" spans="1:26" x14ac:dyDescent="0.3">
      <c r="A232">
        <v>1628895</v>
      </c>
      <c r="B232" t="s">
        <v>802</v>
      </c>
      <c r="C232" t="s">
        <v>803</v>
      </c>
      <c r="D232" t="s">
        <v>804</v>
      </c>
      <c r="F232" t="str">
        <f>"0595258999"</f>
        <v>0595258999</v>
      </c>
      <c r="G232" t="str">
        <f>"9780595258994"</f>
        <v>9780595258994</v>
      </c>
      <c r="H232">
        <v>0</v>
      </c>
      <c r="I232">
        <v>3.84</v>
      </c>
      <c r="J232" t="s">
        <v>107</v>
      </c>
      <c r="K232" t="s">
        <v>36</v>
      </c>
      <c r="L232">
        <v>284</v>
      </c>
      <c r="M232">
        <v>2002</v>
      </c>
      <c r="N232">
        <v>2002</v>
      </c>
      <c r="P232" s="1">
        <v>41998</v>
      </c>
      <c r="Q232" t="s">
        <v>37</v>
      </c>
      <c r="R232" t="s">
        <v>805</v>
      </c>
      <c r="S232" t="s">
        <v>37</v>
      </c>
      <c r="Z232">
        <v>0</v>
      </c>
    </row>
    <row r="233" spans="1:26" x14ac:dyDescent="0.3">
      <c r="A233">
        <v>5369</v>
      </c>
      <c r="B233" t="s">
        <v>806</v>
      </c>
      <c r="C233" t="s">
        <v>647</v>
      </c>
      <c r="D233" t="s">
        <v>648</v>
      </c>
      <c r="F233" t="str">
        <f>"034548343X"</f>
        <v>034548343X</v>
      </c>
      <c r="G233" t="str">
        <f>""</f>
        <v/>
      </c>
      <c r="H233">
        <v>0</v>
      </c>
      <c r="I233">
        <v>3.79</v>
      </c>
      <c r="J233" t="s">
        <v>300</v>
      </c>
      <c r="K233" t="s">
        <v>36</v>
      </c>
      <c r="L233">
        <v>416</v>
      </c>
      <c r="M233">
        <v>2004</v>
      </c>
      <c r="N233">
        <v>2003</v>
      </c>
      <c r="P233" s="1">
        <v>41998</v>
      </c>
      <c r="Q233" t="s">
        <v>37</v>
      </c>
      <c r="R233" t="s">
        <v>807</v>
      </c>
      <c r="S233" t="s">
        <v>37</v>
      </c>
      <c r="Z233">
        <v>0</v>
      </c>
    </row>
    <row r="234" spans="1:26" x14ac:dyDescent="0.3">
      <c r="A234">
        <v>75020</v>
      </c>
      <c r="B234" t="s">
        <v>808</v>
      </c>
      <c r="C234" t="s">
        <v>647</v>
      </c>
      <c r="D234" t="s">
        <v>648</v>
      </c>
      <c r="F234" t="str">
        <f>"0345460065"</f>
        <v>0345460065</v>
      </c>
      <c r="G234" t="str">
        <f>"9780345460066"</f>
        <v>9780345460066</v>
      </c>
      <c r="H234">
        <v>0</v>
      </c>
      <c r="I234">
        <v>3.9</v>
      </c>
      <c r="J234" t="s">
        <v>300</v>
      </c>
      <c r="K234" t="s">
        <v>36</v>
      </c>
      <c r="L234">
        <v>416</v>
      </c>
      <c r="M234">
        <v>2006</v>
      </c>
      <c r="N234">
        <v>2004</v>
      </c>
      <c r="P234" s="1">
        <v>41998</v>
      </c>
      <c r="Q234" t="s">
        <v>37</v>
      </c>
      <c r="R234" t="s">
        <v>809</v>
      </c>
      <c r="S234" t="s">
        <v>37</v>
      </c>
      <c r="Z234">
        <v>0</v>
      </c>
    </row>
    <row r="235" spans="1:26" x14ac:dyDescent="0.3">
      <c r="A235">
        <v>23351877</v>
      </c>
      <c r="B235" t="s">
        <v>810</v>
      </c>
      <c r="C235" t="s">
        <v>554</v>
      </c>
      <c r="D235" t="s">
        <v>555</v>
      </c>
      <c r="E235" t="s">
        <v>811</v>
      </c>
      <c r="F235" t="str">
        <f>"1620077957"</f>
        <v>1620077957</v>
      </c>
      <c r="G235" t="str">
        <f>"9781620077955"</f>
        <v>9781620077955</v>
      </c>
      <c r="H235">
        <v>0</v>
      </c>
      <c r="I235">
        <v>3.68</v>
      </c>
      <c r="J235" t="s">
        <v>812</v>
      </c>
      <c r="K235" t="s">
        <v>36</v>
      </c>
      <c r="L235">
        <v>270</v>
      </c>
      <c r="M235">
        <v>2014</v>
      </c>
      <c r="N235">
        <v>2014</v>
      </c>
      <c r="P235" s="1">
        <v>41998</v>
      </c>
      <c r="Q235" t="s">
        <v>37</v>
      </c>
      <c r="R235" t="s">
        <v>813</v>
      </c>
      <c r="S235" t="s">
        <v>37</v>
      </c>
      <c r="Z235">
        <v>0</v>
      </c>
    </row>
    <row r="236" spans="1:26" x14ac:dyDescent="0.3">
      <c r="A236">
        <v>23181300</v>
      </c>
      <c r="B236" t="s">
        <v>814</v>
      </c>
      <c r="C236" t="s">
        <v>815</v>
      </c>
      <c r="D236" t="s">
        <v>816</v>
      </c>
      <c r="F236" t="str">
        <f>""</f>
        <v/>
      </c>
      <c r="G236" t="str">
        <f>""</f>
        <v/>
      </c>
      <c r="H236">
        <v>0</v>
      </c>
      <c r="I236">
        <v>4.09</v>
      </c>
      <c r="K236" t="s">
        <v>53</v>
      </c>
      <c r="L236">
        <v>263</v>
      </c>
      <c r="M236">
        <v>2014</v>
      </c>
      <c r="N236">
        <v>2014</v>
      </c>
      <c r="P236" s="1">
        <v>41998</v>
      </c>
      <c r="Q236" t="s">
        <v>37</v>
      </c>
      <c r="R236" t="s">
        <v>817</v>
      </c>
      <c r="S236" t="s">
        <v>37</v>
      </c>
      <c r="Z236">
        <v>0</v>
      </c>
    </row>
    <row r="237" spans="1:26" x14ac:dyDescent="0.3">
      <c r="A237">
        <v>1942241</v>
      </c>
      <c r="B237" t="s">
        <v>818</v>
      </c>
      <c r="C237" t="s">
        <v>803</v>
      </c>
      <c r="D237" t="s">
        <v>804</v>
      </c>
      <c r="F237" t="str">
        <f>"1929976089"</f>
        <v>1929976089</v>
      </c>
      <c r="G237" t="str">
        <f>"9781929976089"</f>
        <v>9781929976089</v>
      </c>
      <c r="H237">
        <v>0</v>
      </c>
      <c r="I237">
        <v>3.65</v>
      </c>
      <c r="J237" t="s">
        <v>819</v>
      </c>
      <c r="K237" t="s">
        <v>36</v>
      </c>
      <c r="L237">
        <v>267</v>
      </c>
      <c r="M237">
        <v>2001</v>
      </c>
      <c r="N237">
        <v>2001</v>
      </c>
      <c r="P237" s="1">
        <v>41998</v>
      </c>
      <c r="Q237" t="s">
        <v>37</v>
      </c>
      <c r="R237" t="s">
        <v>820</v>
      </c>
      <c r="S237" t="s">
        <v>37</v>
      </c>
      <c r="Z237">
        <v>0</v>
      </c>
    </row>
    <row r="238" spans="1:26" x14ac:dyDescent="0.3">
      <c r="A238">
        <v>12741747</v>
      </c>
      <c r="B238" t="s">
        <v>821</v>
      </c>
      <c r="C238" t="s">
        <v>647</v>
      </c>
      <c r="D238" t="s">
        <v>648</v>
      </c>
      <c r="F238" t="str">
        <f>"0345526511"</f>
        <v>0345526511</v>
      </c>
      <c r="G238" t="str">
        <f>"9780345526519"</f>
        <v>9780345526519</v>
      </c>
      <c r="H238">
        <v>0</v>
      </c>
      <c r="I238">
        <v>3.74</v>
      </c>
      <c r="J238" t="s">
        <v>300</v>
      </c>
      <c r="K238" t="s">
        <v>48</v>
      </c>
      <c r="L238">
        <v>426</v>
      </c>
      <c r="M238">
        <v>2012</v>
      </c>
      <c r="N238">
        <v>2012</v>
      </c>
      <c r="P238" s="1">
        <v>41998</v>
      </c>
      <c r="Q238" t="s">
        <v>37</v>
      </c>
      <c r="R238" t="s">
        <v>822</v>
      </c>
      <c r="S238" t="s">
        <v>37</v>
      </c>
      <c r="Z23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goodreads_library_export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 Desktop 2012</dc:creator>
  <cp:lastModifiedBy>Bar Desktop 2012</cp:lastModifiedBy>
  <dcterms:created xsi:type="dcterms:W3CDTF">2016-03-02T19:59:38Z</dcterms:created>
  <dcterms:modified xsi:type="dcterms:W3CDTF">2016-03-02T19:59:38Z</dcterms:modified>
</cp:coreProperties>
</file>